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11400" windowHeight="5895"/>
  </bookViews>
  <sheets>
    <sheet name="МскОбщ" sheetId="1" r:id="rId1"/>
    <sheet name="Мск14" sheetId="2" r:id="rId2"/>
    <sheet name="Мск14к2" sheetId="3" r:id="rId3"/>
    <sheet name="Мск14к3" sheetId="4" r:id="rId4"/>
  </sheets>
  <externalReferences>
    <externalReference r:id="rId5"/>
  </externalReferences>
  <definedNames>
    <definedName name="_xlnm.Print_Titles" localSheetId="0">МскОбщ!$7:$9</definedName>
  </definedNames>
  <calcPr calcId="152511" refMode="R1C1"/>
</workbook>
</file>

<file path=xl/calcChain.xml><?xml version="1.0" encoding="utf-8"?>
<calcChain xmlns="http://schemas.openxmlformats.org/spreadsheetml/2006/main">
  <c r="E11" i="1" l="1"/>
  <c r="F79" i="4" l="1"/>
  <c r="F15" i="4"/>
  <c r="F73" i="3"/>
  <c r="F49" i="2"/>
  <c r="F69" i="2"/>
  <c r="F33" i="2"/>
  <c r="F33" i="3" l="1"/>
  <c r="J43" i="1"/>
  <c r="K43" i="1" s="1"/>
  <c r="J41" i="1"/>
  <c r="K41" i="1" s="1"/>
  <c r="J33" i="1"/>
  <c r="K33" i="1" s="1"/>
  <c r="J29" i="1"/>
  <c r="K29" i="1" s="1"/>
  <c r="J13" i="1"/>
  <c r="K13" i="1" s="1"/>
  <c r="F41" i="4" l="1"/>
  <c r="J39" i="1"/>
  <c r="F39" i="1"/>
  <c r="K39" i="1" l="1"/>
  <c r="E47" i="1"/>
  <c r="F44" i="2"/>
  <c r="F43" i="2" s="1"/>
  <c r="F39" i="2" s="1"/>
  <c r="F46" i="3"/>
  <c r="F45" i="3" s="1"/>
  <c r="F41" i="3" s="1"/>
  <c r="F72" i="4" l="1"/>
  <c r="F52" i="4" s="1"/>
  <c r="F51" i="4" s="1"/>
  <c r="F47" i="4" s="1"/>
  <c r="F66" i="3"/>
  <c r="F55" i="3" s="1"/>
  <c r="F21" i="3" s="1"/>
  <c r="F13" i="3" s="1"/>
  <c r="F62" i="2"/>
  <c r="F53" i="2" l="1"/>
  <c r="F21" i="2" s="1"/>
  <c r="F61" i="4"/>
  <c r="F29" i="4" s="1"/>
  <c r="F13" i="4" s="1"/>
  <c r="E71" i="4"/>
  <c r="E69" i="4"/>
  <c r="E65" i="3"/>
  <c r="E63" i="3"/>
  <c r="F13" i="2" l="1"/>
  <c r="J11" i="1" s="1"/>
  <c r="J27" i="1"/>
  <c r="K27" i="1" s="1"/>
  <c r="E93" i="4"/>
  <c r="E91" i="4"/>
  <c r="E79" i="4"/>
  <c r="E77" i="4"/>
  <c r="E75" i="4"/>
  <c r="E73" i="4" s="1"/>
  <c r="E67" i="4"/>
  <c r="E66" i="4"/>
  <c r="E65" i="4"/>
  <c r="E63" i="4"/>
  <c r="E59" i="4"/>
  <c r="E57" i="4" s="1"/>
  <c r="E55" i="4"/>
  <c r="E53" i="4"/>
  <c r="E49" i="4"/>
  <c r="E45" i="4"/>
  <c r="E43" i="4"/>
  <c r="E39" i="4"/>
  <c r="E37" i="4"/>
  <c r="E35" i="4" s="1"/>
  <c r="E33" i="4"/>
  <c r="E31" i="4" s="1"/>
  <c r="D29" i="4"/>
  <c r="H29" i="4" s="1"/>
  <c r="E27" i="4"/>
  <c r="E23" i="4"/>
  <c r="E19" i="4"/>
  <c r="E15" i="4"/>
  <c r="G15" i="4" s="1"/>
  <c r="D15" i="4"/>
  <c r="H15" i="4" s="1"/>
  <c r="D13" i="4"/>
  <c r="H13" i="4" s="1"/>
  <c r="E87" i="3"/>
  <c r="E85" i="3"/>
  <c r="E83" i="3" s="1"/>
  <c r="G83" i="3" s="1"/>
  <c r="E81" i="3"/>
  <c r="E79" i="3"/>
  <c r="E75" i="3"/>
  <c r="E71" i="3"/>
  <c r="E67" i="3" s="1"/>
  <c r="G67" i="3" s="1"/>
  <c r="E69" i="3"/>
  <c r="E61" i="3"/>
  <c r="E59" i="3"/>
  <c r="E57" i="3"/>
  <c r="E55" i="3" s="1"/>
  <c r="G55" i="3" s="1"/>
  <c r="E15" i="3"/>
  <c r="G15" i="3" s="1"/>
  <c r="E53" i="3"/>
  <c r="E51" i="3" s="1"/>
  <c r="G51" i="3" s="1"/>
  <c r="E49" i="3"/>
  <c r="E41" i="3" s="1"/>
  <c r="E47" i="3"/>
  <c r="E43" i="3"/>
  <c r="E39" i="3"/>
  <c r="E37" i="3"/>
  <c r="E33" i="3" s="1"/>
  <c r="G33" i="3" s="1"/>
  <c r="E35" i="3"/>
  <c r="E31" i="3"/>
  <c r="E29" i="3"/>
  <c r="E25" i="3"/>
  <c r="E23" i="3" s="1"/>
  <c r="D21" i="3"/>
  <c r="H21" i="3" s="1"/>
  <c r="D15" i="3"/>
  <c r="H15" i="3" s="1"/>
  <c r="D13" i="3"/>
  <c r="H13" i="3" s="1"/>
  <c r="E83" i="2"/>
  <c r="E79" i="2" s="1"/>
  <c r="G79" i="2" s="1"/>
  <c r="E81" i="2"/>
  <c r="E69" i="2"/>
  <c r="G69" i="2" s="1"/>
  <c r="G63" i="2"/>
  <c r="E61" i="2"/>
  <c r="E51" i="2"/>
  <c r="E49" i="2" s="1"/>
  <c r="G49" i="2" s="1"/>
  <c r="E47" i="2"/>
  <c r="E45" i="2"/>
  <c r="E41" i="2"/>
  <c r="E35" i="2"/>
  <c r="E33" i="2" s="1"/>
  <c r="G33" i="2" s="1"/>
  <c r="E31" i="2"/>
  <c r="E29" i="2"/>
  <c r="E27" i="2" s="1"/>
  <c r="G27" i="2" s="1"/>
  <c r="E25" i="2"/>
  <c r="E23" i="2" s="1"/>
  <c r="D21" i="2"/>
  <c r="H21" i="2" s="1"/>
  <c r="G15" i="2"/>
  <c r="D15" i="2"/>
  <c r="H15" i="2" s="1"/>
  <c r="E27" i="3" l="1"/>
  <c r="G27" i="3" s="1"/>
  <c r="E73" i="3"/>
  <c r="G73" i="3" s="1"/>
  <c r="E61" i="4"/>
  <c r="E17" i="4"/>
  <c r="E47" i="4"/>
  <c r="E89" i="4"/>
  <c r="G41" i="3"/>
  <c r="E39" i="2"/>
  <c r="G39" i="2"/>
  <c r="K11" i="1"/>
  <c r="E41" i="4"/>
  <c r="E53" i="2"/>
  <c r="G53" i="2" s="1"/>
  <c r="G23" i="3"/>
  <c r="G23" i="2"/>
  <c r="E21" i="2"/>
  <c r="D13" i="2"/>
  <c r="H13" i="2" s="1"/>
  <c r="G25" i="2"/>
  <c r="H13" i="1"/>
  <c r="D11" i="1"/>
  <c r="G11" i="1"/>
  <c r="D13" i="1"/>
  <c r="D27" i="1"/>
  <c r="H27" i="1" s="1"/>
  <c r="G27" i="1"/>
  <c r="G13" i="1"/>
  <c r="E23" i="1"/>
  <c r="E19" i="1"/>
  <c r="E15" i="1"/>
  <c r="E85" i="1"/>
  <c r="E95" i="1"/>
  <c r="E61" i="1"/>
  <c r="E77" i="1"/>
  <c r="E57" i="1"/>
  <c r="E39" i="1"/>
  <c r="E33" i="1"/>
  <c r="E29" i="1"/>
  <c r="E29" i="4" l="1"/>
  <c r="G29" i="4"/>
  <c r="E13" i="4"/>
  <c r="G13" i="4" s="1"/>
  <c r="E13" i="3"/>
  <c r="G13" i="3" s="1"/>
  <c r="G21" i="3"/>
  <c r="G21" i="2"/>
  <c r="E13" i="2"/>
  <c r="G13" i="2" s="1"/>
</calcChain>
</file>

<file path=xl/sharedStrings.xml><?xml version="1.0" encoding="utf-8"?>
<sst xmlns="http://schemas.openxmlformats.org/spreadsheetml/2006/main" count="638" uniqueCount="115">
  <si>
    <t>ТСЖ "Теплый ключ"</t>
  </si>
  <si>
    <t>Оборотно-сальдовая ведомость по счету 96.09.1 за 25.02.2015 - 31.12.2015</t>
  </si>
  <si>
    <t>Оценочные обязательства и резервы</t>
  </si>
  <si>
    <t>Статьи затрат.Группа статей</t>
  </si>
  <si>
    <t>Статьи затрат</t>
  </si>
  <si>
    <t>96.09.1</t>
  </si>
  <si>
    <t>БУ</t>
  </si>
  <si>
    <t>Кол.</t>
  </si>
  <si>
    <t>Резерв на проведение текущего ремонта</t>
  </si>
  <si>
    <t>3.5 Текущий ремонт системы центрального отопления</t>
  </si>
  <si>
    <t>Смена регистров подъездного отопления</t>
  </si>
  <si>
    <t>3.6 Текущий ремонт электрооборудования</t>
  </si>
  <si>
    <t>Установка энергосберегающих светильников</t>
  </si>
  <si>
    <t>3.9 Текущий ремонт системы канализации</t>
  </si>
  <si>
    <t>Ремонт канализации (Смена труб канализации в подвале)</t>
  </si>
  <si>
    <t>Резервы</t>
  </si>
  <si>
    <t>Резерв на содержание и обслуживание</t>
  </si>
  <si>
    <t>1.1 Аварийно-диспетчерское обслуживание инженерного оборудования МКД</t>
  </si>
  <si>
    <t>Аварийно-диспетчерское обслуживание по тарифу</t>
  </si>
  <si>
    <t>1.2 Содержание и обслуживание лифтового оборудования</t>
  </si>
  <si>
    <t>Влажная уборка лифтов</t>
  </si>
  <si>
    <t>Подметание лифтов</t>
  </si>
  <si>
    <t>1.4 Содержание и обслуживание помещений общего пользования МКД</t>
  </si>
  <si>
    <t>Влажное подметание подъездов</t>
  </si>
  <si>
    <t>Закрытие на замок мусорокамер</t>
  </si>
  <si>
    <t>Ремонт дверного тамбурного блока и двери путем прибивания реек</t>
  </si>
  <si>
    <t>1.5 Содержание и обслуживание земельного участка МКД</t>
  </si>
  <si>
    <t>Механизированная уборка снега</t>
  </si>
  <si>
    <t>Сезонная покраска детского дворового оборудования</t>
  </si>
  <si>
    <t>Уборка мусорокамер, перекладывание мусора в контейнер, уборка контейнерной площадки</t>
  </si>
  <si>
    <t>Уборка случайного мусора с подметанием возле подъездов и бордюров</t>
  </si>
  <si>
    <t>1.6 Сбор и вывоз ТБО</t>
  </si>
  <si>
    <t>Вывоз и размещение отходов (ТБО) из контейнеров</t>
  </si>
  <si>
    <t>1.7 Техническое обслуживание инженерного оборудования МКД (обходы и обслуживание)</t>
  </si>
  <si>
    <t>Замеры и регулировка параметров элеваторного узла при контроле КТС</t>
  </si>
  <si>
    <t>Обслуживание системы ц/о (стравливание воздушных пробок из полотенцесушителя)</t>
  </si>
  <si>
    <t>Осмотр инженерного оборудования в подвале с устранением мелких неисправностей</t>
  </si>
  <si>
    <t>Очистка канализационных люков от снега, открытие и осмотр</t>
  </si>
  <si>
    <t>Промывка и прочистка выпуска канализации</t>
  </si>
  <si>
    <t>Регулировка системы ц/о</t>
  </si>
  <si>
    <t>Техническое обследование МКД</t>
  </si>
  <si>
    <t>1.8 Подготовка МКД к эксплуатации в осенне-зимний период</t>
  </si>
  <si>
    <t>Закрытие теплового контура (заделка продухов)</t>
  </si>
  <si>
    <t>Ремонт и закрытие дверей в подвалы на замки</t>
  </si>
  <si>
    <t>Ремонт и закрытие дверей элеваторов на замки</t>
  </si>
  <si>
    <t>2.1 Расходы на содержание Правления ТСЖ</t>
  </si>
  <si>
    <t>Ведение бухгалтерского и налогового учета</t>
  </si>
  <si>
    <t>Заправка картриджа</t>
  </si>
  <si>
    <t>Расходы на регистрацию ТСЖ</t>
  </si>
  <si>
    <t>Услуги связи и канцелярские расходы</t>
  </si>
  <si>
    <t>2.2 Расходы по управлению МКД</t>
  </si>
  <si>
    <t>Услуги банка</t>
  </si>
  <si>
    <t>Услуги банка по приему платежей</t>
  </si>
  <si>
    <t>Формирование фонда на содержание и обслуживание общего имущества МКД</t>
  </si>
  <si>
    <t>Итого</t>
  </si>
  <si>
    <t>Плановое начисление</t>
  </si>
  <si>
    <t>Оплачено собственниками</t>
  </si>
  <si>
    <t>Выполнено работ</t>
  </si>
  <si>
    <t>Ед. изм</t>
  </si>
  <si>
    <t>рег.</t>
  </si>
  <si>
    <t>свет.</t>
  </si>
  <si>
    <t>м п</t>
  </si>
  <si>
    <t>м2</t>
  </si>
  <si>
    <t>убор</t>
  </si>
  <si>
    <t>подм</t>
  </si>
  <si>
    <t>1 подм</t>
  </si>
  <si>
    <t>1 мус.</t>
  </si>
  <si>
    <t>9.000</t>
  </si>
  <si>
    <t>1 двер.</t>
  </si>
  <si>
    <t>м/ч</t>
  </si>
  <si>
    <t>4.000</t>
  </si>
  <si>
    <t>1 убор</t>
  </si>
  <si>
    <t>м3</t>
  </si>
  <si>
    <t>Отчет</t>
  </si>
  <si>
    <t>Правления ТСЖ "Теплый ключ"</t>
  </si>
  <si>
    <t>за 2015 год</t>
  </si>
  <si>
    <t>Оборотно-сальдовая ведомость по счету 96.09.1 за 25.02.2015 - 31.12.2015 Московский 14</t>
  </si>
  <si>
    <t>Счет</t>
  </si>
  <si>
    <t>Показа-
тели</t>
  </si>
  <si>
    <t>Сальдо на конец периода</t>
  </si>
  <si>
    <t>96.09.1 Московский 14</t>
  </si>
  <si>
    <t xml:space="preserve"> </t>
  </si>
  <si>
    <t>Установка энергосберегающих светильников (3 на входы , 2 по заявке  - кв. 59, кв. 71)</t>
  </si>
  <si>
    <t>шт</t>
  </si>
  <si>
    <t>1 уборк</t>
  </si>
  <si>
    <t>1 дверь</t>
  </si>
  <si>
    <t>1 зам (рег)</t>
  </si>
  <si>
    <t>1 проч</t>
  </si>
  <si>
    <t>1 прод</t>
  </si>
  <si>
    <t>Председатель Правления ТСЖ "Теплый ключ"</t>
  </si>
  <si>
    <t>Казанцева М.Б.</t>
  </si>
  <si>
    <t>Оборотно-сальдовая ведомость по счету 96.09.1 за 25.02.2015 - 31.12.2015 Московский 14 корпус 2</t>
  </si>
  <si>
    <t>96.09.1 Московский 14 корпус 2</t>
  </si>
  <si>
    <t>Установка энергосберегающих светильников (1 шт - 1-й подъезд 1-й этаж, 2 шт. - 3 и 4 подъезды входной тамбур)</t>
  </si>
  <si>
    <t>1 уб.</t>
  </si>
  <si>
    <t>1 подм.</t>
  </si>
  <si>
    <t>шт.</t>
  </si>
  <si>
    <t>1зам</t>
  </si>
  <si>
    <t>1 стр</t>
  </si>
  <si>
    <t>1 рег.</t>
  </si>
  <si>
    <t>Оборотно-сальдовая ведомость по счету 96.09.1 за 25.02.2015 - 31.12.2015 Московский 14 корпус 3</t>
  </si>
  <si>
    <t>96.09.1 Московский 14 корпус 3</t>
  </si>
  <si>
    <t>Смена регистров подъездного отопления ( 1-й подъезд)</t>
  </si>
  <si>
    <t>Установка энергосберегающих светильников (на входах в подъезд)</t>
  </si>
  <si>
    <t>Ремонт канализации (Смена труб канализации в подвале) под 1 подъездом</t>
  </si>
  <si>
    <t>м</t>
  </si>
  <si>
    <t>1 уб</t>
  </si>
  <si>
    <t>1 под</t>
  </si>
  <si>
    <t>1 зам</t>
  </si>
  <si>
    <t>1рег</t>
  </si>
  <si>
    <t>Результат от оплаты (гр.5-гр.6)</t>
  </si>
  <si>
    <t>Результат от начисления (гр.4-гр.6)</t>
  </si>
  <si>
    <t>Выполнено работ за 2015 год (руб.)</t>
  </si>
  <si>
    <t>Оплачено собственниками взносов (руб.)</t>
  </si>
  <si>
    <t>Начислено взносов на содержание и текущий ремонт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</si>
</sst>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#,##0.00\ _₽"/>
  </numFmts>
  <fonts count="22" x14ac:knownFonts="1">
    <font>
      <sz val="8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1"/>
      <color rgb="FF003F2F"/>
      <name val="Arial"/>
      <family val="2"/>
      <charset val="204"/>
    </font>
    <font>
      <b/>
      <sz val="11"/>
      <name val="Arial"/>
      <family val="2"/>
      <charset val="204"/>
    </font>
    <font>
      <i/>
      <sz val="14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color rgb="FF003F2F"/>
      <name val="Arial"/>
      <family val="2"/>
      <charset val="204"/>
    </font>
    <font>
      <b/>
      <sz val="12"/>
      <color rgb="FF003F2F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color rgb="FF003F2F"/>
      <name val="Arial"/>
      <family val="2"/>
      <charset val="204"/>
    </font>
    <font>
      <sz val="11"/>
      <name val="Arial"/>
      <family val="2"/>
      <charset val="204"/>
    </font>
    <font>
      <sz val="12"/>
      <color rgb="FF003F2F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6E5CB"/>
      </patternFill>
    </fill>
    <fill>
      <patternFill patternType="solid">
        <fgColor rgb="FFE4F0DD"/>
      </patternFill>
    </fill>
    <fill>
      <patternFill patternType="solid">
        <fgColor rgb="FFF0F6EF"/>
      </patternFill>
    </fill>
  </fills>
  <borders count="91">
    <border>
      <left/>
      <right/>
      <top/>
      <bottom/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thin">
        <color rgb="FFACC8BD"/>
      </bottom>
      <diagonal/>
    </border>
    <border>
      <left style="thin">
        <color rgb="FFACC8BD"/>
      </left>
      <right style="medium">
        <color indexed="64"/>
      </right>
      <top style="thin">
        <color rgb="FFACC8B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0A0A0"/>
      </top>
      <bottom style="medium">
        <color indexed="64"/>
      </bottom>
      <diagonal/>
    </border>
    <border>
      <left style="thin">
        <color rgb="FFA0A0A0"/>
      </left>
      <right style="medium">
        <color indexed="64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medium">
        <color indexed="64"/>
      </right>
      <top style="thin">
        <color rgb="FFA0A0A0"/>
      </top>
      <bottom style="medium">
        <color indexed="64"/>
      </bottom>
      <diagonal/>
    </border>
    <border>
      <left/>
      <right style="medium">
        <color indexed="64"/>
      </right>
      <top style="thin">
        <color rgb="FFA0A0A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ACC8BD"/>
      </bottom>
      <diagonal/>
    </border>
    <border>
      <left/>
      <right style="medium">
        <color indexed="64"/>
      </right>
      <top style="thin">
        <color rgb="FFACC8BD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ACC8BD"/>
      </bottom>
      <diagonal/>
    </border>
    <border>
      <left/>
      <right style="medium">
        <color indexed="64"/>
      </right>
      <top style="thin">
        <color rgb="FFACC8BD"/>
      </top>
      <bottom style="medium">
        <color indexed="64"/>
      </bottom>
      <diagonal/>
    </border>
    <border>
      <left/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/>
      <top style="medium">
        <color indexed="64"/>
      </top>
      <bottom style="thin">
        <color rgb="FFA0A0A0"/>
      </bottom>
      <diagonal/>
    </border>
    <border>
      <left style="medium">
        <color indexed="64"/>
      </left>
      <right/>
      <top style="thin">
        <color rgb="FFA0A0A0"/>
      </top>
      <bottom style="thin">
        <color rgb="FFA0A0A0"/>
      </bottom>
      <diagonal/>
    </border>
    <border>
      <left style="medium">
        <color indexed="64"/>
      </left>
      <right/>
      <top style="thin">
        <color rgb="FFA0A0A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ACC8BD"/>
      </bottom>
      <diagonal/>
    </border>
    <border>
      <left style="medium">
        <color indexed="64"/>
      </left>
      <right/>
      <top style="thin">
        <color rgb="FFACC8BD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ACC8BD"/>
      </bottom>
      <diagonal/>
    </border>
    <border>
      <left style="thin">
        <color rgb="FFACC8BD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/>
      <top style="thin">
        <color rgb="FFACC8BD"/>
      </top>
      <bottom/>
      <diagonal/>
    </border>
    <border>
      <left style="thin">
        <color rgb="FFACC8BD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medium">
        <color indexed="64"/>
      </top>
      <bottom style="thin">
        <color rgb="FFACC8BD"/>
      </bottom>
      <diagonal/>
    </border>
    <border>
      <left style="thin">
        <color rgb="FFACC8BD"/>
      </left>
      <right/>
      <top style="medium">
        <color indexed="64"/>
      </top>
      <bottom style="thin">
        <color rgb="FFACC8BD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 style="medium">
        <color indexed="64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medium">
        <color indexed="64"/>
      </bottom>
      <diagonal/>
    </border>
    <border>
      <left style="thin">
        <color rgb="FFACC8BD"/>
      </left>
      <right/>
      <top style="thin">
        <color rgb="FFACC8BD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ACC8BD"/>
      </top>
      <bottom style="medium">
        <color indexed="64"/>
      </bottom>
      <diagonal/>
    </border>
    <border>
      <left style="medium">
        <color indexed="64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/>
      <top/>
      <bottom style="thin">
        <color rgb="FFACC8BD"/>
      </bottom>
      <diagonal/>
    </border>
    <border>
      <left style="medium">
        <color indexed="64"/>
      </left>
      <right style="thin">
        <color indexed="64"/>
      </right>
      <top/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/>
      <top style="thin">
        <color rgb="FFACC8BD"/>
      </top>
      <bottom/>
      <diagonal/>
    </border>
    <border>
      <left style="medium">
        <color indexed="64"/>
      </left>
      <right style="thin">
        <color indexed="64"/>
      </right>
      <top style="thin">
        <color rgb="FFACC8BD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thin">
        <color rgb="FFA0A0A0"/>
      </right>
      <top style="thin">
        <color rgb="FFA0A0A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CC8BD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rgb="FFACC8BD"/>
      </left>
      <right style="thin">
        <color indexed="64"/>
      </right>
      <top style="thin">
        <color rgb="FFACC8BD"/>
      </top>
      <bottom/>
      <diagonal/>
    </border>
    <border>
      <left/>
      <right/>
      <top style="thin">
        <color rgb="FFACC8BD"/>
      </top>
      <bottom/>
      <diagonal/>
    </border>
    <border>
      <left style="thin">
        <color rgb="FFACC8BD"/>
      </left>
      <right style="thin">
        <color indexed="64"/>
      </right>
      <top style="medium">
        <color indexed="64"/>
      </top>
      <bottom style="thin">
        <color rgb="FFACC8BD"/>
      </bottom>
      <diagonal/>
    </border>
    <border>
      <left/>
      <right/>
      <top style="medium">
        <color indexed="64"/>
      </top>
      <bottom style="thin">
        <color rgb="FFACC8BD"/>
      </bottom>
      <diagonal/>
    </border>
    <border>
      <left style="thin">
        <color rgb="FFACC8BD"/>
      </left>
      <right style="thin">
        <color indexed="64"/>
      </right>
      <top style="thin">
        <color rgb="FFACC8BD"/>
      </top>
      <bottom style="medium">
        <color indexed="64"/>
      </bottom>
      <diagonal/>
    </border>
    <border>
      <left/>
      <right/>
      <top style="thin">
        <color rgb="FFACC8BD"/>
      </top>
      <bottom style="medium">
        <color indexed="64"/>
      </bottom>
      <diagonal/>
    </border>
    <border>
      <left style="thin">
        <color rgb="FFACC8BD"/>
      </left>
      <right style="thin">
        <color indexed="64"/>
      </right>
      <top/>
      <bottom style="thin">
        <color rgb="FFACC8BD"/>
      </bottom>
      <diagonal/>
    </border>
    <border>
      <left/>
      <right/>
      <top/>
      <bottom style="thin">
        <color rgb="FFACC8BD"/>
      </bottom>
      <diagonal/>
    </border>
    <border>
      <left style="thin">
        <color indexed="64"/>
      </left>
      <right style="thin">
        <color indexed="64"/>
      </right>
      <top style="thin">
        <color rgb="FFACC8BD"/>
      </top>
      <bottom style="thin">
        <color rgb="FFACC8B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20" fillId="0" borderId="0"/>
  </cellStyleXfs>
  <cellXfs count="35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/>
    <xf numFmtId="0" fontId="1" fillId="0" borderId="0" xfId="0" applyFont="1"/>
    <xf numFmtId="4" fontId="7" fillId="4" borderId="1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/>
    </xf>
    <xf numFmtId="164" fontId="4" fillId="4" borderId="2" xfId="0" applyNumberFormat="1" applyFont="1" applyFill="1" applyBorder="1" applyAlignment="1">
      <alignment horizontal="right" vertical="top" wrapText="1"/>
    </xf>
    <xf numFmtId="0" fontId="1" fillId="4" borderId="8" xfId="0" applyFont="1" applyFill="1" applyBorder="1" applyAlignment="1">
      <alignment horizontal="right" vertical="top" wrapText="1"/>
    </xf>
    <xf numFmtId="0" fontId="5" fillId="4" borderId="4" xfId="0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1" fillId="4" borderId="4" xfId="0" applyFont="1" applyFill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6" fillId="2" borderId="9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right" vertical="top" wrapText="1"/>
    </xf>
    <xf numFmtId="166" fontId="7" fillId="4" borderId="6" xfId="0" applyNumberFormat="1" applyFont="1" applyFill="1" applyBorder="1" applyAlignment="1">
      <alignment horizontal="right" vertical="top" wrapText="1"/>
    </xf>
    <xf numFmtId="0" fontId="4" fillId="4" borderId="7" xfId="0" applyFont="1" applyFill="1" applyBorder="1" applyAlignment="1">
      <alignment horizontal="right" vertical="top" wrapText="1"/>
    </xf>
    <xf numFmtId="4" fontId="1" fillId="4" borderId="8" xfId="0" applyNumberFormat="1" applyFont="1" applyFill="1" applyBorder="1" applyAlignment="1">
      <alignment horizontal="right" vertical="top" wrapText="1"/>
    </xf>
    <xf numFmtId="4" fontId="1" fillId="4" borderId="4" xfId="0" applyNumberFormat="1" applyFont="1" applyFill="1" applyBorder="1" applyAlignment="1">
      <alignment horizontal="right" vertical="top" wrapText="1"/>
    </xf>
    <xf numFmtId="166" fontId="1" fillId="4" borderId="4" xfId="0" applyNumberFormat="1" applyFont="1" applyFill="1" applyBorder="1" applyAlignment="1">
      <alignment horizontal="right" vertical="top" wrapText="1"/>
    </xf>
    <xf numFmtId="164" fontId="3" fillId="3" borderId="5" xfId="0" applyNumberFormat="1" applyFont="1" applyFill="1" applyBorder="1" applyAlignment="1">
      <alignment horizontal="right" vertical="top" wrapText="1"/>
    </xf>
    <xf numFmtId="4" fontId="7" fillId="4" borderId="6" xfId="0" applyNumberFormat="1" applyFont="1" applyFill="1" applyBorder="1" applyAlignment="1">
      <alignment horizontal="right" vertical="top" wrapText="1"/>
    </xf>
    <xf numFmtId="165" fontId="4" fillId="4" borderId="7" xfId="0" applyNumberFormat="1" applyFont="1" applyFill="1" applyBorder="1" applyAlignment="1">
      <alignment horizontal="right" vertical="top" wrapText="1"/>
    </xf>
    <xf numFmtId="165" fontId="5" fillId="4" borderId="4" xfId="0" applyNumberFormat="1" applyFont="1" applyFill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top" wrapText="1"/>
    </xf>
    <xf numFmtId="165" fontId="5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164" fontId="4" fillId="4" borderId="7" xfId="0" applyNumberFormat="1" applyFont="1" applyFill="1" applyBorder="1" applyAlignment="1">
      <alignment horizontal="right" vertical="top" wrapText="1"/>
    </xf>
    <xf numFmtId="164" fontId="5" fillId="4" borderId="4" xfId="0" applyNumberFormat="1" applyFont="1" applyFill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164" fontId="6" fillId="2" borderId="9" xfId="0" applyNumberFormat="1" applyFont="1" applyFill="1" applyBorder="1" applyAlignment="1">
      <alignment horizontal="right" vertical="top" wrapText="1"/>
    </xf>
    <xf numFmtId="4" fontId="3" fillId="3" borderId="14" xfId="0" applyNumberFormat="1" applyFont="1" applyFill="1" applyBorder="1" applyAlignment="1">
      <alignment horizontal="right" vertical="top" wrapText="1"/>
    </xf>
    <xf numFmtId="4" fontId="7" fillId="3" borderId="15" xfId="0" applyNumberFormat="1" applyFont="1" applyFill="1" applyBorder="1" applyAlignment="1">
      <alignment horizontal="right" vertical="top" wrapText="1"/>
    </xf>
    <xf numFmtId="4" fontId="3" fillId="3" borderId="16" xfId="0" applyNumberFormat="1" applyFont="1" applyFill="1" applyBorder="1" applyAlignment="1">
      <alignment horizontal="right" vertical="top" wrapText="1"/>
    </xf>
    <xf numFmtId="0" fontId="1" fillId="4" borderId="13" xfId="0" applyFont="1" applyFill="1" applyBorder="1" applyAlignment="1">
      <alignment horizontal="right" vertical="top" wrapText="1"/>
    </xf>
    <xf numFmtId="0" fontId="5" fillId="4" borderId="17" xfId="0" applyFont="1" applyFill="1" applyBorder="1" applyAlignment="1">
      <alignment horizontal="right" vertical="top" wrapText="1"/>
    </xf>
    <xf numFmtId="0" fontId="5" fillId="0" borderId="17" xfId="0" applyFont="1" applyBorder="1" applyAlignment="1">
      <alignment horizontal="right" vertical="top" wrapText="1"/>
    </xf>
    <xf numFmtId="0" fontId="1" fillId="4" borderId="17" xfId="0" applyFont="1" applyFill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6" fillId="2" borderId="12" xfId="0" applyFont="1" applyFill="1" applyBorder="1" applyAlignment="1">
      <alignment horizontal="right" vertical="top" wrapText="1"/>
    </xf>
    <xf numFmtId="0" fontId="3" fillId="3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4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7" fillId="2" borderId="19" xfId="0" applyFont="1" applyFill="1" applyBorder="1" applyAlignment="1">
      <alignment horizontal="left" vertical="top" wrapText="1"/>
    </xf>
    <xf numFmtId="0" fontId="7" fillId="2" borderId="20" xfId="0" applyFont="1" applyFill="1" applyBorder="1" applyAlignment="1">
      <alignment horizontal="left" vertical="top" wrapText="1"/>
    </xf>
    <xf numFmtId="164" fontId="3" fillId="3" borderId="26" xfId="0" applyNumberFormat="1" applyFont="1" applyFill="1" applyBorder="1" applyAlignment="1">
      <alignment horizontal="right" vertical="top" wrapText="1"/>
    </xf>
    <xf numFmtId="0" fontId="1" fillId="4" borderId="24" xfId="0" applyFont="1" applyFill="1" applyBorder="1" applyAlignment="1">
      <alignment horizontal="right" vertical="top" wrapText="1"/>
    </xf>
    <xf numFmtId="0" fontId="5" fillId="4" borderId="28" xfId="0" applyFont="1" applyFill="1" applyBorder="1" applyAlignment="1">
      <alignment horizontal="right" vertical="top" wrapText="1"/>
    </xf>
    <xf numFmtId="0" fontId="5" fillId="0" borderId="28" xfId="0" applyFont="1" applyBorder="1" applyAlignment="1">
      <alignment horizontal="right" vertical="top" wrapText="1"/>
    </xf>
    <xf numFmtId="0" fontId="1" fillId="4" borderId="28" xfId="0" applyFont="1" applyFill="1" applyBorder="1" applyAlignment="1">
      <alignment horizontal="right" vertical="top" wrapText="1"/>
    </xf>
    <xf numFmtId="0" fontId="1" fillId="0" borderId="28" xfId="0" applyFont="1" applyBorder="1" applyAlignment="1">
      <alignment horizontal="right" vertical="top" wrapText="1"/>
    </xf>
    <xf numFmtId="164" fontId="6" fillId="2" borderId="11" xfId="0" applyNumberFormat="1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 indent="3"/>
    </xf>
    <xf numFmtId="0" fontId="3" fillId="3" borderId="25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 indent="1"/>
    </xf>
    <xf numFmtId="0" fontId="7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2"/>
    </xf>
    <xf numFmtId="0" fontId="8" fillId="4" borderId="27" xfId="0" applyFont="1" applyFill="1" applyBorder="1" applyAlignment="1">
      <alignment horizontal="left" vertical="top" wrapText="1" indent="2"/>
    </xf>
    <xf numFmtId="0" fontId="6" fillId="2" borderId="20" xfId="0" applyFont="1" applyFill="1" applyBorder="1" applyAlignment="1">
      <alignment horizontal="left"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1" applyAlignment="1">
      <alignment horizontal="left"/>
    </xf>
    <xf numFmtId="0" fontId="9" fillId="0" borderId="0" xfId="1" applyFont="1" applyAlignment="1">
      <alignment horizontal="center"/>
    </xf>
    <xf numFmtId="166" fontId="10" fillId="0" borderId="0" xfId="1" applyNumberFormat="1" applyAlignment="1">
      <alignment horizontal="left"/>
    </xf>
    <xf numFmtId="0" fontId="10" fillId="0" borderId="0" xfId="1"/>
    <xf numFmtId="0" fontId="11" fillId="0" borderId="0" xfId="1" applyFont="1"/>
    <xf numFmtId="0" fontId="3" fillId="2" borderId="32" xfId="1" applyFont="1" applyFill="1" applyBorder="1" applyAlignment="1">
      <alignment horizontal="left" vertical="top" wrapText="1"/>
    </xf>
    <xf numFmtId="0" fontId="12" fillId="0" borderId="0" xfId="1" applyFont="1"/>
    <xf numFmtId="0" fontId="3" fillId="2" borderId="37" xfId="1" applyFont="1" applyFill="1" applyBorder="1" applyAlignment="1">
      <alignment horizontal="left" vertical="top" wrapText="1"/>
    </xf>
    <xf numFmtId="0" fontId="3" fillId="2" borderId="40" xfId="1" applyFont="1" applyFill="1" applyBorder="1" applyAlignment="1">
      <alignment horizontal="left" vertical="top" wrapText="1"/>
    </xf>
    <xf numFmtId="0" fontId="14" fillId="3" borderId="44" xfId="1" applyFont="1" applyFill="1" applyBorder="1" applyAlignment="1">
      <alignment horizontal="left" vertical="top"/>
    </xf>
    <xf numFmtId="0" fontId="14" fillId="3" borderId="45" xfId="1" applyFont="1" applyFill="1" applyBorder="1" applyAlignment="1">
      <alignment horizontal="left" vertical="top"/>
    </xf>
    <xf numFmtId="4" fontId="14" fillId="3" borderId="6" xfId="1" applyNumberFormat="1" applyFont="1" applyFill="1" applyBorder="1" applyAlignment="1">
      <alignment horizontal="right" vertical="top" wrapText="1"/>
    </xf>
    <xf numFmtId="166" fontId="14" fillId="3" borderId="6" xfId="1" applyNumberFormat="1" applyFont="1" applyFill="1" applyBorder="1" applyAlignment="1">
      <alignment horizontal="right" vertical="top" wrapText="1"/>
    </xf>
    <xf numFmtId="4" fontId="14" fillId="3" borderId="46" xfId="1" applyNumberFormat="1" applyFont="1" applyFill="1" applyBorder="1" applyAlignment="1">
      <alignment horizontal="right" vertical="top" wrapText="1"/>
    </xf>
    <xf numFmtId="4" fontId="14" fillId="3" borderId="15" xfId="1" applyNumberFormat="1" applyFont="1" applyFill="1" applyBorder="1" applyAlignment="1">
      <alignment horizontal="right" vertical="top" wrapText="1"/>
    </xf>
    <xf numFmtId="4" fontId="14" fillId="3" borderId="47" xfId="1" applyNumberFormat="1" applyFont="1" applyFill="1" applyBorder="1" applyAlignment="1">
      <alignment horizontal="right" vertical="top" wrapText="1"/>
    </xf>
    <xf numFmtId="0" fontId="2" fillId="0" borderId="0" xfId="1" applyFont="1"/>
    <xf numFmtId="0" fontId="3" fillId="3" borderId="49" xfId="1" applyFont="1" applyFill="1" applyBorder="1" applyAlignment="1">
      <alignment horizontal="left" vertical="top"/>
    </xf>
    <xf numFmtId="0" fontId="3" fillId="3" borderId="50" xfId="1" applyFont="1" applyFill="1" applyBorder="1" applyAlignment="1">
      <alignment horizontal="left" vertical="top"/>
    </xf>
    <xf numFmtId="0" fontId="3" fillId="3" borderId="7" xfId="1" applyFont="1" applyFill="1" applyBorder="1" applyAlignment="1">
      <alignment horizontal="right" vertical="top" wrapText="1"/>
    </xf>
    <xf numFmtId="166" fontId="3" fillId="3" borderId="7" xfId="1" applyNumberFormat="1" applyFont="1" applyFill="1" applyBorder="1" applyAlignment="1">
      <alignment horizontal="right" vertical="top" wrapText="1"/>
    </xf>
    <xf numFmtId="164" fontId="3" fillId="3" borderId="7" xfId="1" applyNumberFormat="1" applyFont="1" applyFill="1" applyBorder="1" applyAlignment="1">
      <alignment horizontal="right" vertical="top" wrapText="1"/>
    </xf>
    <xf numFmtId="164" fontId="3" fillId="3" borderId="51" xfId="1" applyNumberFormat="1" applyFont="1" applyFill="1" applyBorder="1" applyAlignment="1">
      <alignment horizontal="right" vertical="top" wrapText="1"/>
    </xf>
    <xf numFmtId="0" fontId="3" fillId="3" borderId="16" xfId="1" applyFont="1" applyFill="1" applyBorder="1" applyAlignment="1">
      <alignment horizontal="right" vertical="top" wrapText="1"/>
    </xf>
    <xf numFmtId="164" fontId="3" fillId="3" borderId="47" xfId="1" applyNumberFormat="1" applyFont="1" applyFill="1" applyBorder="1" applyAlignment="1">
      <alignment horizontal="right" vertical="top" wrapText="1"/>
    </xf>
    <xf numFmtId="0" fontId="7" fillId="4" borderId="44" xfId="1" applyFont="1" applyFill="1" applyBorder="1" applyAlignment="1">
      <alignment horizontal="left" vertical="top"/>
    </xf>
    <xf numFmtId="0" fontId="7" fillId="4" borderId="45" xfId="1" applyFont="1" applyFill="1" applyBorder="1" applyAlignment="1">
      <alignment horizontal="left" vertical="top"/>
    </xf>
    <xf numFmtId="4" fontId="7" fillId="4" borderId="6" xfId="1" applyNumberFormat="1" applyFont="1" applyFill="1" applyBorder="1" applyAlignment="1">
      <alignment horizontal="right" vertical="top" wrapText="1"/>
    </xf>
    <xf numFmtId="166" fontId="7" fillId="4" borderId="6" xfId="1" applyNumberFormat="1" applyFont="1" applyFill="1" applyBorder="1" applyAlignment="1">
      <alignment horizontal="right" vertical="top" wrapText="1"/>
    </xf>
    <xf numFmtId="4" fontId="7" fillId="4" borderId="46" xfId="1" applyNumberFormat="1" applyFont="1" applyFill="1" applyBorder="1" applyAlignment="1">
      <alignment horizontal="right" vertical="top" wrapText="1"/>
    </xf>
    <xf numFmtId="4" fontId="7" fillId="4" borderId="15" xfId="1" applyNumberFormat="1" applyFont="1" applyFill="1" applyBorder="1" applyAlignment="1">
      <alignment horizontal="right" vertical="top" wrapText="1"/>
    </xf>
    <xf numFmtId="4" fontId="7" fillId="4" borderId="47" xfId="1" applyNumberFormat="1" applyFont="1" applyFill="1" applyBorder="1" applyAlignment="1">
      <alignment horizontal="right" vertical="top" wrapText="1"/>
    </xf>
    <xf numFmtId="0" fontId="8" fillId="0" borderId="0" xfId="1" applyFont="1"/>
    <xf numFmtId="0" fontId="7" fillId="4" borderId="49" xfId="1" applyFont="1" applyFill="1" applyBorder="1" applyAlignment="1">
      <alignment horizontal="left" vertical="top"/>
    </xf>
    <xf numFmtId="0" fontId="7" fillId="4" borderId="50" xfId="1" applyFont="1" applyFill="1" applyBorder="1" applyAlignment="1">
      <alignment horizontal="left" vertical="top"/>
    </xf>
    <xf numFmtId="0" fontId="7" fillId="4" borderId="7" xfId="1" applyFont="1" applyFill="1" applyBorder="1" applyAlignment="1">
      <alignment horizontal="right" vertical="top" wrapText="1"/>
    </xf>
    <xf numFmtId="166" fontId="7" fillId="4" borderId="7" xfId="1" applyNumberFormat="1" applyFont="1" applyFill="1" applyBorder="1" applyAlignment="1">
      <alignment horizontal="right" vertical="top" wrapText="1"/>
    </xf>
    <xf numFmtId="165" fontId="7" fillId="4" borderId="7" xfId="1" applyNumberFormat="1" applyFont="1" applyFill="1" applyBorder="1" applyAlignment="1">
      <alignment horizontal="right" vertical="top" wrapText="1"/>
    </xf>
    <xf numFmtId="164" fontId="7" fillId="4" borderId="51" xfId="1" applyNumberFormat="1" applyFont="1" applyFill="1" applyBorder="1" applyAlignment="1">
      <alignment horizontal="right" vertical="top" wrapText="1"/>
    </xf>
    <xf numFmtId="0" fontId="7" fillId="4" borderId="16" xfId="1" applyFont="1" applyFill="1" applyBorder="1" applyAlignment="1">
      <alignment horizontal="right" vertical="top" wrapText="1"/>
    </xf>
    <xf numFmtId="164" fontId="4" fillId="4" borderId="47" xfId="1" applyNumberFormat="1" applyFont="1" applyFill="1" applyBorder="1" applyAlignment="1">
      <alignment horizontal="right" vertical="top" wrapText="1"/>
    </xf>
    <xf numFmtId="0" fontId="1" fillId="4" borderId="53" xfId="1" applyFont="1" applyFill="1" applyBorder="1" applyAlignment="1">
      <alignment horizontal="left" vertical="top"/>
    </xf>
    <xf numFmtId="0" fontId="1" fillId="4" borderId="54" xfId="1" applyFont="1" applyFill="1" applyBorder="1" applyAlignment="1">
      <alignment horizontal="left" vertical="top"/>
    </xf>
    <xf numFmtId="0" fontId="1" fillId="4" borderId="8" xfId="1" applyFont="1" applyFill="1" applyBorder="1" applyAlignment="1">
      <alignment horizontal="right" vertical="top" wrapText="1"/>
    </xf>
    <xf numFmtId="166" fontId="1" fillId="4" borderId="8" xfId="1" applyNumberFormat="1" applyFont="1" applyFill="1" applyBorder="1" applyAlignment="1">
      <alignment horizontal="right" vertical="top" wrapText="1"/>
    </xf>
    <xf numFmtId="4" fontId="1" fillId="4" borderId="8" xfId="1" applyNumberFormat="1" applyFont="1" applyFill="1" applyBorder="1" applyAlignment="1">
      <alignment horizontal="right" vertical="top" wrapText="1"/>
    </xf>
    <xf numFmtId="0" fontId="1" fillId="4" borderId="55" xfId="1" applyFont="1" applyFill="1" applyBorder="1" applyAlignment="1">
      <alignment horizontal="right" vertical="top" wrapText="1"/>
    </xf>
    <xf numFmtId="4" fontId="1" fillId="4" borderId="13" xfId="1" applyNumberFormat="1" applyFont="1" applyFill="1" applyBorder="1" applyAlignment="1">
      <alignment horizontal="right" vertical="top" wrapText="1"/>
    </xf>
    <xf numFmtId="0" fontId="1" fillId="4" borderId="47" xfId="1" applyFont="1" applyFill="1" applyBorder="1" applyAlignment="1">
      <alignment horizontal="right" vertical="top" wrapText="1"/>
    </xf>
    <xf numFmtId="0" fontId="1" fillId="0" borderId="0" xfId="1" applyFont="1"/>
    <xf numFmtId="0" fontId="5" fillId="4" borderId="57" xfId="1" applyFont="1" applyFill="1" applyBorder="1" applyAlignment="1">
      <alignment horizontal="left" vertical="top"/>
    </xf>
    <xf numFmtId="0" fontId="5" fillId="4" borderId="58" xfId="1" applyFont="1" applyFill="1" applyBorder="1" applyAlignment="1">
      <alignment horizontal="left" vertical="top"/>
    </xf>
    <xf numFmtId="0" fontId="5" fillId="4" borderId="4" xfId="1" applyFont="1" applyFill="1" applyBorder="1" applyAlignment="1">
      <alignment horizontal="right" vertical="top" wrapText="1"/>
    </xf>
    <xf numFmtId="166" fontId="5" fillId="4" borderId="4" xfId="1" applyNumberFormat="1" applyFont="1" applyFill="1" applyBorder="1" applyAlignment="1">
      <alignment horizontal="right" vertical="top" wrapText="1"/>
    </xf>
    <xf numFmtId="165" fontId="5" fillId="4" borderId="4" xfId="1" applyNumberFormat="1" applyFont="1" applyFill="1" applyBorder="1" applyAlignment="1">
      <alignment horizontal="right" vertical="top" wrapText="1"/>
    </xf>
    <xf numFmtId="0" fontId="5" fillId="4" borderId="59" xfId="1" applyFont="1" applyFill="1" applyBorder="1" applyAlignment="1">
      <alignment horizontal="right" vertical="top" wrapText="1"/>
    </xf>
    <xf numFmtId="165" fontId="5" fillId="4" borderId="17" xfId="1" applyNumberFormat="1" applyFont="1" applyFill="1" applyBorder="1" applyAlignment="1">
      <alignment horizontal="right" vertical="top" wrapText="1"/>
    </xf>
    <xf numFmtId="0" fontId="5" fillId="4" borderId="47" xfId="1" applyFont="1" applyFill="1" applyBorder="1" applyAlignment="1">
      <alignment horizontal="right" vertical="top" wrapText="1"/>
    </xf>
    <xf numFmtId="0" fontId="5" fillId="0" borderId="57" xfId="1" applyFont="1" applyBorder="1" applyAlignment="1">
      <alignment horizontal="left" vertical="top"/>
    </xf>
    <xf numFmtId="0" fontId="5" fillId="0" borderId="58" xfId="1" applyFont="1" applyBorder="1" applyAlignment="1">
      <alignment horizontal="left" vertical="top"/>
    </xf>
    <xf numFmtId="0" fontId="5" fillId="0" borderId="4" xfId="1" applyFont="1" applyBorder="1" applyAlignment="1">
      <alignment horizontal="right" vertical="top" wrapText="1"/>
    </xf>
    <xf numFmtId="166" fontId="5" fillId="0" borderId="4" xfId="1" applyNumberFormat="1" applyFont="1" applyBorder="1" applyAlignment="1">
      <alignment horizontal="right" vertical="top" wrapText="1"/>
    </xf>
    <xf numFmtId="4" fontId="5" fillId="0" borderId="4" xfId="1" applyNumberFormat="1" applyFont="1" applyBorder="1" applyAlignment="1">
      <alignment horizontal="right" vertical="top" wrapText="1"/>
    </xf>
    <xf numFmtId="0" fontId="5" fillId="0" borderId="59" xfId="1" applyFont="1" applyBorder="1" applyAlignment="1">
      <alignment horizontal="right" vertical="top" wrapText="1"/>
    </xf>
    <xf numFmtId="4" fontId="5" fillId="0" borderId="17" xfId="1" applyNumberFormat="1" applyFont="1" applyBorder="1" applyAlignment="1">
      <alignment horizontal="right" vertical="top" wrapText="1"/>
    </xf>
    <xf numFmtId="0" fontId="5" fillId="0" borderId="47" xfId="1" applyFont="1" applyBorder="1" applyAlignment="1">
      <alignment horizontal="right" vertical="top" wrapText="1"/>
    </xf>
    <xf numFmtId="0" fontId="5" fillId="0" borderId="61" xfId="1" applyFont="1" applyBorder="1" applyAlignment="1">
      <alignment horizontal="left" vertical="top"/>
    </xf>
    <xf numFmtId="0" fontId="5" fillId="0" borderId="62" xfId="1" applyFont="1" applyBorder="1" applyAlignment="1">
      <alignment horizontal="left" vertical="top"/>
    </xf>
    <xf numFmtId="0" fontId="5" fillId="0" borderId="5" xfId="1" applyFont="1" applyBorder="1" applyAlignment="1">
      <alignment horizontal="right" vertical="top" wrapText="1"/>
    </xf>
    <xf numFmtId="166" fontId="5" fillId="0" borderId="5" xfId="1" applyNumberFormat="1" applyFont="1" applyBorder="1" applyAlignment="1">
      <alignment horizontal="right" vertical="top" wrapText="1"/>
    </xf>
    <xf numFmtId="165" fontId="5" fillId="0" borderId="5" xfId="1" applyNumberFormat="1" applyFont="1" applyBorder="1" applyAlignment="1">
      <alignment horizontal="right" vertical="top" wrapText="1"/>
    </xf>
    <xf numFmtId="0" fontId="5" fillId="0" borderId="63" xfId="1" applyFont="1" applyBorder="1" applyAlignment="1">
      <alignment horizontal="right" vertical="top" wrapText="1"/>
    </xf>
    <xf numFmtId="165" fontId="5" fillId="0" borderId="14" xfId="1" applyNumberFormat="1" applyFont="1" applyBorder="1" applyAlignment="1">
      <alignment horizontal="right" vertical="top" wrapText="1"/>
    </xf>
    <xf numFmtId="164" fontId="7" fillId="4" borderId="7" xfId="1" applyNumberFormat="1" applyFont="1" applyFill="1" applyBorder="1" applyAlignment="1">
      <alignment horizontal="right" vertical="top" wrapText="1"/>
    </xf>
    <xf numFmtId="164" fontId="7" fillId="4" borderId="16" xfId="1" applyNumberFormat="1" applyFont="1" applyFill="1" applyBorder="1" applyAlignment="1">
      <alignment horizontal="right" vertical="top" wrapText="1"/>
    </xf>
    <xf numFmtId="0" fontId="4" fillId="4" borderId="47" xfId="1" applyFont="1" applyFill="1" applyBorder="1" applyAlignment="1">
      <alignment horizontal="right" vertical="top" wrapText="1"/>
    </xf>
    <xf numFmtId="0" fontId="5" fillId="4" borderId="53" xfId="1" applyFont="1" applyFill="1" applyBorder="1" applyAlignment="1">
      <alignment horizontal="left" vertical="top"/>
    </xf>
    <xf numFmtId="0" fontId="5" fillId="4" borderId="54" xfId="1" applyFont="1" applyFill="1" applyBorder="1" applyAlignment="1">
      <alignment horizontal="left" vertical="top"/>
    </xf>
    <xf numFmtId="0" fontId="5" fillId="4" borderId="8" xfId="1" applyFont="1" applyFill="1" applyBorder="1" applyAlignment="1">
      <alignment horizontal="right" vertical="top" wrapText="1"/>
    </xf>
    <xf numFmtId="166" fontId="5" fillId="4" borderId="8" xfId="1" applyNumberFormat="1" applyFont="1" applyFill="1" applyBorder="1" applyAlignment="1">
      <alignment horizontal="right" vertical="top" wrapText="1"/>
    </xf>
    <xf numFmtId="4" fontId="5" fillId="4" borderId="8" xfId="1" applyNumberFormat="1" applyFont="1" applyFill="1" applyBorder="1" applyAlignment="1">
      <alignment horizontal="right" vertical="top" wrapText="1"/>
    </xf>
    <xf numFmtId="4" fontId="5" fillId="4" borderId="55" xfId="1" applyNumberFormat="1" applyFont="1" applyFill="1" applyBorder="1" applyAlignment="1">
      <alignment horizontal="right" vertical="top" wrapText="1"/>
    </xf>
    <xf numFmtId="4" fontId="5" fillId="4" borderId="13" xfId="1" applyNumberFormat="1" applyFont="1" applyFill="1" applyBorder="1" applyAlignment="1">
      <alignment horizontal="right" vertical="top" wrapText="1"/>
    </xf>
    <xf numFmtId="0" fontId="10" fillId="0" borderId="0" xfId="1" applyFont="1"/>
    <xf numFmtId="164" fontId="5" fillId="4" borderId="4" xfId="1" applyNumberFormat="1" applyFont="1" applyFill="1" applyBorder="1" applyAlignment="1">
      <alignment horizontal="right" vertical="top" wrapText="1"/>
    </xf>
    <xf numFmtId="164" fontId="5" fillId="4" borderId="17" xfId="1" applyNumberFormat="1" applyFont="1" applyFill="1" applyBorder="1" applyAlignment="1">
      <alignment horizontal="right" vertical="top" wrapText="1"/>
    </xf>
    <xf numFmtId="4" fontId="5" fillId="0" borderId="59" xfId="1" applyNumberFormat="1" applyFont="1" applyBorder="1" applyAlignment="1">
      <alignment horizontal="right" vertical="top" wrapText="1"/>
    </xf>
    <xf numFmtId="164" fontId="5" fillId="0" borderId="4" xfId="1" applyNumberFormat="1" applyFont="1" applyBorder="1" applyAlignment="1">
      <alignment horizontal="right" vertical="top" wrapText="1"/>
    </xf>
    <xf numFmtId="164" fontId="5" fillId="0" borderId="17" xfId="1" applyNumberFormat="1" applyFont="1" applyBorder="1" applyAlignment="1">
      <alignment horizontal="right" vertical="top" wrapText="1"/>
    </xf>
    <xf numFmtId="4" fontId="5" fillId="4" borderId="4" xfId="1" applyNumberFormat="1" applyFont="1" applyFill="1" applyBorder="1" applyAlignment="1">
      <alignment horizontal="right" vertical="top" wrapText="1"/>
    </xf>
    <xf numFmtId="4" fontId="5" fillId="4" borderId="59" xfId="1" applyNumberFormat="1" applyFont="1" applyFill="1" applyBorder="1" applyAlignment="1">
      <alignment horizontal="right" vertical="top" wrapText="1"/>
    </xf>
    <xf numFmtId="4" fontId="5" fillId="4" borderId="17" xfId="1" applyNumberFormat="1" applyFont="1" applyFill="1" applyBorder="1" applyAlignment="1">
      <alignment horizontal="right" vertical="top" wrapText="1"/>
    </xf>
    <xf numFmtId="165" fontId="5" fillId="0" borderId="4" xfId="1" applyNumberFormat="1" applyFont="1" applyBorder="1" applyAlignment="1">
      <alignment horizontal="right" vertical="top" wrapText="1"/>
    </xf>
    <xf numFmtId="165" fontId="5" fillId="0" borderId="17" xfId="1" applyNumberFormat="1" applyFont="1" applyBorder="1" applyAlignment="1">
      <alignment horizontal="right" vertical="top" wrapText="1"/>
    </xf>
    <xf numFmtId="0" fontId="5" fillId="0" borderId="17" xfId="1" applyFont="1" applyBorder="1" applyAlignment="1">
      <alignment horizontal="right" vertical="top" wrapText="1"/>
    </xf>
    <xf numFmtId="0" fontId="5" fillId="4" borderId="17" xfId="1" applyFont="1" applyFill="1" applyBorder="1" applyAlignment="1">
      <alignment horizontal="right" vertical="top" wrapText="1"/>
    </xf>
    <xf numFmtId="0" fontId="5" fillId="0" borderId="58" xfId="1" applyFont="1" applyBorder="1" applyAlignment="1">
      <alignment horizontal="left" vertical="top" wrapText="1"/>
    </xf>
    <xf numFmtId="2" fontId="5" fillId="0" borderId="4" xfId="1" applyNumberFormat="1" applyFont="1" applyBorder="1" applyAlignment="1">
      <alignment horizontal="right" vertical="top" wrapText="1"/>
    </xf>
    <xf numFmtId="2" fontId="5" fillId="0" borderId="17" xfId="1" applyNumberFormat="1" applyFont="1" applyBorder="1" applyAlignment="1">
      <alignment horizontal="right" vertical="top" wrapText="1"/>
    </xf>
    <xf numFmtId="0" fontId="5" fillId="0" borderId="49" xfId="1" applyFont="1" applyBorder="1" applyAlignment="1">
      <alignment horizontal="left" vertical="top"/>
    </xf>
    <xf numFmtId="0" fontId="5" fillId="0" borderId="50" xfId="1" applyFont="1" applyBorder="1" applyAlignment="1">
      <alignment horizontal="left" vertical="top"/>
    </xf>
    <xf numFmtId="0" fontId="5" fillId="0" borderId="7" xfId="1" applyFont="1" applyBorder="1" applyAlignment="1">
      <alignment horizontal="right" vertical="top" wrapText="1"/>
    </xf>
    <xf numFmtId="166" fontId="5" fillId="0" borderId="7" xfId="1" applyNumberFormat="1" applyFont="1" applyBorder="1" applyAlignment="1">
      <alignment horizontal="right" vertical="top" wrapText="1"/>
    </xf>
    <xf numFmtId="165" fontId="5" fillId="0" borderId="7" xfId="1" applyNumberFormat="1" applyFont="1" applyBorder="1" applyAlignment="1">
      <alignment horizontal="right" vertical="top" wrapText="1"/>
    </xf>
    <xf numFmtId="0" fontId="5" fillId="0" borderId="51" xfId="1" applyFont="1" applyBorder="1" applyAlignment="1">
      <alignment horizontal="right" vertical="top" wrapText="1"/>
    </xf>
    <xf numFmtId="165" fontId="5" fillId="0" borderId="16" xfId="1" applyNumberFormat="1" applyFont="1" applyBorder="1" applyAlignment="1">
      <alignment horizontal="right" vertical="top" wrapText="1"/>
    </xf>
    <xf numFmtId="4" fontId="5" fillId="4" borderId="52" xfId="1" applyNumberFormat="1" applyFont="1" applyFill="1" applyBorder="1" applyAlignment="1">
      <alignment horizontal="right" vertical="top" wrapText="1"/>
    </xf>
    <xf numFmtId="0" fontId="5" fillId="4" borderId="24" xfId="1" applyFont="1" applyFill="1" applyBorder="1" applyAlignment="1">
      <alignment horizontal="right" vertical="top" wrapText="1"/>
    </xf>
    <xf numFmtId="4" fontId="5" fillId="4" borderId="47" xfId="1" applyNumberFormat="1" applyFont="1" applyFill="1" applyBorder="1" applyAlignment="1">
      <alignment horizontal="right" vertical="top" wrapText="1"/>
    </xf>
    <xf numFmtId="164" fontId="5" fillId="4" borderId="56" xfId="1" applyNumberFormat="1" applyFont="1" applyFill="1" applyBorder="1" applyAlignment="1">
      <alignment horizontal="right" vertical="top" wrapText="1"/>
    </xf>
    <xf numFmtId="0" fontId="5" fillId="4" borderId="28" xfId="1" applyFont="1" applyFill="1" applyBorder="1" applyAlignment="1">
      <alignment horizontal="right" vertical="top" wrapText="1"/>
    </xf>
    <xf numFmtId="164" fontId="5" fillId="4" borderId="47" xfId="1" applyNumberFormat="1" applyFont="1" applyFill="1" applyBorder="1" applyAlignment="1">
      <alignment horizontal="right" vertical="top" wrapText="1"/>
    </xf>
    <xf numFmtId="4" fontId="5" fillId="0" borderId="56" xfId="1" applyNumberFormat="1" applyFont="1" applyBorder="1" applyAlignment="1">
      <alignment horizontal="right" vertical="top" wrapText="1"/>
    </xf>
    <xf numFmtId="0" fontId="5" fillId="0" borderId="28" xfId="1" applyFont="1" applyBorder="1" applyAlignment="1">
      <alignment horizontal="right" vertical="top" wrapText="1"/>
    </xf>
    <xf numFmtId="4" fontId="5" fillId="0" borderId="47" xfId="1" applyNumberFormat="1" applyFont="1" applyBorder="1" applyAlignment="1">
      <alignment horizontal="right" vertical="top" wrapText="1"/>
    </xf>
    <xf numFmtId="164" fontId="5" fillId="0" borderId="56" xfId="1" applyNumberFormat="1" applyFont="1" applyBorder="1" applyAlignment="1">
      <alignment horizontal="right" vertical="top" wrapText="1"/>
    </xf>
    <xf numFmtId="164" fontId="5" fillId="0" borderId="47" xfId="1" applyNumberFormat="1" applyFont="1" applyBorder="1" applyAlignment="1">
      <alignment horizontal="right" vertical="top" wrapText="1"/>
    </xf>
    <xf numFmtId="0" fontId="6" fillId="2" borderId="64" xfId="1" applyFont="1" applyFill="1" applyBorder="1" applyAlignment="1">
      <alignment horizontal="left" vertical="top"/>
    </xf>
    <xf numFmtId="0" fontId="6" fillId="2" borderId="65" xfId="1" applyFont="1" applyFill="1" applyBorder="1" applyAlignment="1">
      <alignment horizontal="left" vertical="top"/>
    </xf>
    <xf numFmtId="0" fontId="6" fillId="2" borderId="3" xfId="1" applyFont="1" applyFill="1" applyBorder="1" applyAlignment="1">
      <alignment horizontal="right" vertical="top" wrapText="1"/>
    </xf>
    <xf numFmtId="166" fontId="6" fillId="2" borderId="3" xfId="1" applyNumberFormat="1" applyFont="1" applyFill="1" applyBorder="1" applyAlignment="1">
      <alignment horizontal="right" vertical="top" wrapText="1"/>
    </xf>
    <xf numFmtId="4" fontId="6" fillId="2" borderId="3" xfId="1" applyNumberFormat="1" applyFont="1" applyFill="1" applyBorder="1" applyAlignment="1">
      <alignment horizontal="right" vertical="top" wrapText="1"/>
    </xf>
    <xf numFmtId="4" fontId="6" fillId="2" borderId="66" xfId="1" applyNumberFormat="1" applyFont="1" applyFill="1" applyBorder="1" applyAlignment="1">
      <alignment horizontal="right" vertical="top" wrapText="1"/>
    </xf>
    <xf numFmtId="0" fontId="6" fillId="2" borderId="10" xfId="1" applyFont="1" applyFill="1" applyBorder="1" applyAlignment="1">
      <alignment horizontal="right" vertical="top" wrapText="1"/>
    </xf>
    <xf numFmtId="4" fontId="6" fillId="2" borderId="36" xfId="1" applyNumberFormat="1" applyFont="1" applyFill="1" applyBorder="1" applyAlignment="1">
      <alignment horizontal="right" vertical="top" wrapText="1"/>
    </xf>
    <xf numFmtId="0" fontId="6" fillId="2" borderId="9" xfId="1" applyFont="1" applyFill="1" applyBorder="1" applyAlignment="1">
      <alignment horizontal="right" vertical="top" wrapText="1"/>
    </xf>
    <xf numFmtId="166" fontId="6" fillId="2" borderId="9" xfId="1" applyNumberFormat="1" applyFont="1" applyFill="1" applyBorder="1" applyAlignment="1">
      <alignment horizontal="right" vertical="top" wrapText="1"/>
    </xf>
    <xf numFmtId="164" fontId="6" fillId="2" borderId="9" xfId="1" applyNumberFormat="1" applyFont="1" applyFill="1" applyBorder="1" applyAlignment="1">
      <alignment horizontal="right" vertical="top" wrapText="1"/>
    </xf>
    <xf numFmtId="164" fontId="6" fillId="2" borderId="67" xfId="1" applyNumberFormat="1" applyFont="1" applyFill="1" applyBorder="1" applyAlignment="1">
      <alignment horizontal="right" vertical="top" wrapText="1"/>
    </xf>
    <xf numFmtId="0" fontId="6" fillId="2" borderId="11" xfId="1" applyFont="1" applyFill="1" applyBorder="1" applyAlignment="1">
      <alignment horizontal="right" vertical="top" wrapText="1"/>
    </xf>
    <xf numFmtId="164" fontId="6" fillId="2" borderId="36" xfId="1" applyNumberFormat="1" applyFont="1" applyFill="1" applyBorder="1" applyAlignment="1">
      <alignment horizontal="right" vertical="top" wrapText="1"/>
    </xf>
    <xf numFmtId="0" fontId="15" fillId="0" borderId="0" xfId="1" applyFont="1" applyAlignment="1">
      <alignment horizontal="left"/>
    </xf>
    <xf numFmtId="166" fontId="15" fillId="0" borderId="0" xfId="1" applyNumberFormat="1" applyFont="1" applyAlignment="1">
      <alignment horizontal="left"/>
    </xf>
    <xf numFmtId="0" fontId="15" fillId="0" borderId="0" xfId="1" applyFont="1"/>
    <xf numFmtId="0" fontId="13" fillId="3" borderId="75" xfId="1" applyFont="1" applyFill="1" applyBorder="1" applyAlignment="1">
      <alignment horizontal="left" vertical="top"/>
    </xf>
    <xf numFmtId="0" fontId="13" fillId="3" borderId="76" xfId="1" applyFont="1" applyFill="1" applyBorder="1" applyAlignment="1">
      <alignment horizontal="left" vertical="top"/>
    </xf>
    <xf numFmtId="4" fontId="13" fillId="3" borderId="4" xfId="1" applyNumberFormat="1" applyFont="1" applyFill="1" applyBorder="1" applyAlignment="1">
      <alignment horizontal="right" vertical="top" wrapText="1"/>
    </xf>
    <xf numFmtId="166" fontId="13" fillId="3" borderId="4" xfId="1" applyNumberFormat="1" applyFont="1" applyFill="1" applyBorder="1" applyAlignment="1">
      <alignment horizontal="right" vertical="top" wrapText="1"/>
    </xf>
    <xf numFmtId="4" fontId="13" fillId="3" borderId="59" xfId="1" applyNumberFormat="1" applyFont="1" applyFill="1" applyBorder="1" applyAlignment="1">
      <alignment horizontal="right" vertical="top" wrapText="1"/>
    </xf>
    <xf numFmtId="4" fontId="13" fillId="3" borderId="17" xfId="1" applyNumberFormat="1" applyFont="1" applyFill="1" applyBorder="1" applyAlignment="1">
      <alignment horizontal="right" vertical="top" wrapText="1"/>
    </xf>
    <xf numFmtId="0" fontId="16" fillId="0" borderId="0" xfId="1" applyFont="1"/>
    <xf numFmtId="0" fontId="7" fillId="4" borderId="81" xfId="1" applyFont="1" applyFill="1" applyBorder="1" applyAlignment="1">
      <alignment horizontal="left" vertical="top"/>
    </xf>
    <xf numFmtId="0" fontId="7" fillId="4" borderId="82" xfId="1" applyFont="1" applyFill="1" applyBorder="1" applyAlignment="1">
      <alignment horizontal="left" vertical="top"/>
    </xf>
    <xf numFmtId="0" fontId="5" fillId="4" borderId="75" xfId="1" applyFont="1" applyFill="1" applyBorder="1" applyAlignment="1">
      <alignment horizontal="left" vertical="top"/>
    </xf>
    <xf numFmtId="0" fontId="5" fillId="4" borderId="76" xfId="1" applyFont="1" applyFill="1" applyBorder="1" applyAlignment="1">
      <alignment horizontal="left" vertical="top"/>
    </xf>
    <xf numFmtId="0" fontId="5" fillId="0" borderId="75" xfId="1" applyFont="1" applyBorder="1" applyAlignment="1">
      <alignment horizontal="left" vertical="top"/>
    </xf>
    <xf numFmtId="0" fontId="5" fillId="0" borderId="76" xfId="1" applyFont="1" applyBorder="1" applyAlignment="1">
      <alignment horizontal="left" vertical="top"/>
    </xf>
    <xf numFmtId="0" fontId="5" fillId="0" borderId="77" xfId="1" applyFont="1" applyBorder="1" applyAlignment="1">
      <alignment horizontal="left" vertical="top"/>
    </xf>
    <xf numFmtId="0" fontId="5" fillId="0" borderId="78" xfId="1" applyFont="1" applyBorder="1" applyAlignment="1">
      <alignment horizontal="left" vertical="top"/>
    </xf>
    <xf numFmtId="0" fontId="5" fillId="0" borderId="81" xfId="1" applyFont="1" applyBorder="1" applyAlignment="1">
      <alignment horizontal="left" vertical="top"/>
    </xf>
    <xf numFmtId="0" fontId="5" fillId="0" borderId="82" xfId="1" applyFont="1" applyBorder="1" applyAlignment="1">
      <alignment horizontal="left" vertical="top"/>
    </xf>
    <xf numFmtId="166" fontId="13" fillId="3" borderId="76" xfId="1" applyNumberFormat="1" applyFont="1" applyFill="1" applyBorder="1" applyAlignment="1">
      <alignment horizontal="right" vertical="top" wrapText="1"/>
    </xf>
    <xf numFmtId="0" fontId="14" fillId="4" borderId="79" xfId="1" applyFont="1" applyFill="1" applyBorder="1" applyAlignment="1">
      <alignment horizontal="left" vertical="top"/>
    </xf>
    <xf numFmtId="0" fontId="14" fillId="4" borderId="80" xfId="1" applyFont="1" applyFill="1" applyBorder="1" applyAlignment="1">
      <alignment horizontal="left" vertical="top"/>
    </xf>
    <xf numFmtId="166" fontId="14" fillId="4" borderId="6" xfId="1" applyNumberFormat="1" applyFont="1" applyFill="1" applyBorder="1" applyAlignment="1">
      <alignment horizontal="right" vertical="top" wrapText="1"/>
    </xf>
    <xf numFmtId="166" fontId="14" fillId="4" borderId="80" xfId="1" applyNumberFormat="1" applyFont="1" applyFill="1" applyBorder="1" applyAlignment="1">
      <alignment horizontal="right" vertical="top" wrapText="1"/>
    </xf>
    <xf numFmtId="4" fontId="14" fillId="4" borderId="6" xfId="1" applyNumberFormat="1" applyFont="1" applyFill="1" applyBorder="1" applyAlignment="1">
      <alignment horizontal="right" vertical="top" wrapText="1"/>
    </xf>
    <xf numFmtId="4" fontId="14" fillId="4" borderId="46" xfId="1" applyNumberFormat="1" applyFont="1" applyFill="1" applyBorder="1" applyAlignment="1">
      <alignment horizontal="right" vertical="top" wrapText="1"/>
    </xf>
    <xf numFmtId="4" fontId="14" fillId="4" borderId="15" xfId="1" applyNumberFormat="1" applyFont="1" applyFill="1" applyBorder="1" applyAlignment="1">
      <alignment horizontal="right" vertical="top" wrapText="1"/>
    </xf>
    <xf numFmtId="0" fontId="14" fillId="4" borderId="81" xfId="1" applyFont="1" applyFill="1" applyBorder="1" applyAlignment="1">
      <alignment horizontal="left" vertical="top"/>
    </xf>
    <xf numFmtId="0" fontId="14" fillId="4" borderId="82" xfId="1" applyFont="1" applyFill="1" applyBorder="1" applyAlignment="1">
      <alignment horizontal="left" vertical="top"/>
    </xf>
    <xf numFmtId="166" fontId="14" fillId="4" borderId="7" xfId="1" applyNumberFormat="1" applyFont="1" applyFill="1" applyBorder="1" applyAlignment="1">
      <alignment horizontal="right" vertical="top" wrapText="1"/>
    </xf>
    <xf numFmtId="166" fontId="14" fillId="4" borderId="82" xfId="1" applyNumberFormat="1" applyFont="1" applyFill="1" applyBorder="1" applyAlignment="1">
      <alignment horizontal="right" vertical="top" wrapText="1"/>
    </xf>
    <xf numFmtId="165" fontId="14" fillId="4" borderId="7" xfId="1" applyNumberFormat="1" applyFont="1" applyFill="1" applyBorder="1" applyAlignment="1">
      <alignment horizontal="right" vertical="top" wrapText="1"/>
    </xf>
    <xf numFmtId="164" fontId="14" fillId="4" borderId="51" xfId="1" applyNumberFormat="1" applyFont="1" applyFill="1" applyBorder="1" applyAlignment="1">
      <alignment horizontal="right" vertical="top" wrapText="1"/>
    </xf>
    <xf numFmtId="0" fontId="14" fillId="4" borderId="16" xfId="1" applyFont="1" applyFill="1" applyBorder="1" applyAlignment="1">
      <alignment horizontal="right" vertical="top" wrapText="1"/>
    </xf>
    <xf numFmtId="0" fontId="8" fillId="4" borderId="83" xfId="1" applyFont="1" applyFill="1" applyBorder="1" applyAlignment="1">
      <alignment horizontal="left" vertical="top"/>
    </xf>
    <xf numFmtId="0" fontId="8" fillId="4" borderId="84" xfId="1" applyFont="1" applyFill="1" applyBorder="1" applyAlignment="1">
      <alignment horizontal="left" vertical="top"/>
    </xf>
    <xf numFmtId="166" fontId="8" fillId="4" borderId="8" xfId="1" applyNumberFormat="1" applyFont="1" applyFill="1" applyBorder="1" applyAlignment="1">
      <alignment horizontal="right" vertical="top" wrapText="1"/>
    </xf>
    <xf numFmtId="166" fontId="8" fillId="4" borderId="84" xfId="1" applyNumberFormat="1" applyFont="1" applyFill="1" applyBorder="1" applyAlignment="1">
      <alignment horizontal="right" vertical="top" wrapText="1"/>
    </xf>
    <xf numFmtId="4" fontId="8" fillId="4" borderId="8" xfId="1" applyNumberFormat="1" applyFont="1" applyFill="1" applyBorder="1" applyAlignment="1">
      <alignment horizontal="right" vertical="top" wrapText="1"/>
    </xf>
    <xf numFmtId="0" fontId="8" fillId="4" borderId="55" xfId="1" applyFont="1" applyFill="1" applyBorder="1" applyAlignment="1">
      <alignment horizontal="right" vertical="top" wrapText="1"/>
    </xf>
    <xf numFmtId="4" fontId="8" fillId="4" borderId="13" xfId="1" applyNumberFormat="1" applyFont="1" applyFill="1" applyBorder="1" applyAlignment="1">
      <alignment horizontal="right" vertical="top" wrapText="1"/>
    </xf>
    <xf numFmtId="166" fontId="5" fillId="4" borderId="76" xfId="1" applyNumberFormat="1" applyFont="1" applyFill="1" applyBorder="1" applyAlignment="1">
      <alignment horizontal="right" vertical="top" wrapText="1"/>
    </xf>
    <xf numFmtId="166" fontId="5" fillId="0" borderId="76" xfId="1" applyNumberFormat="1" applyFont="1" applyBorder="1" applyAlignment="1">
      <alignment horizontal="right" vertical="top" wrapText="1"/>
    </xf>
    <xf numFmtId="0" fontId="8" fillId="4" borderId="75" xfId="1" applyFont="1" applyFill="1" applyBorder="1" applyAlignment="1">
      <alignment horizontal="left" vertical="top"/>
    </xf>
    <xf numFmtId="0" fontId="8" fillId="4" borderId="76" xfId="1" applyFont="1" applyFill="1" applyBorder="1" applyAlignment="1">
      <alignment horizontal="left" vertical="top"/>
    </xf>
    <xf numFmtId="166" fontId="8" fillId="4" borderId="4" xfId="1" applyNumberFormat="1" applyFont="1" applyFill="1" applyBorder="1" applyAlignment="1">
      <alignment horizontal="right" vertical="top" wrapText="1"/>
    </xf>
    <xf numFmtId="166" fontId="8" fillId="4" borderId="76" xfId="1" applyNumberFormat="1" applyFont="1" applyFill="1" applyBorder="1" applyAlignment="1">
      <alignment horizontal="right" vertical="top" wrapText="1"/>
    </xf>
    <xf numFmtId="4" fontId="8" fillId="4" borderId="4" xfId="1" applyNumberFormat="1" applyFont="1" applyFill="1" applyBorder="1" applyAlignment="1">
      <alignment horizontal="right" vertical="top" wrapText="1"/>
    </xf>
    <xf numFmtId="0" fontId="8" fillId="4" borderId="59" xfId="1" applyFont="1" applyFill="1" applyBorder="1" applyAlignment="1">
      <alignment horizontal="right" vertical="top" wrapText="1"/>
    </xf>
    <xf numFmtId="4" fontId="8" fillId="4" borderId="17" xfId="1" applyNumberFormat="1" applyFont="1" applyFill="1" applyBorder="1" applyAlignment="1">
      <alignment horizontal="right" vertical="top" wrapText="1"/>
    </xf>
    <xf numFmtId="164" fontId="14" fillId="4" borderId="7" xfId="1" applyNumberFormat="1" applyFont="1" applyFill="1" applyBorder="1" applyAlignment="1">
      <alignment horizontal="right" vertical="top" wrapText="1"/>
    </xf>
    <xf numFmtId="164" fontId="14" fillId="4" borderId="16" xfId="1" applyNumberFormat="1" applyFont="1" applyFill="1" applyBorder="1" applyAlignment="1">
      <alignment horizontal="right" vertical="top" wrapText="1"/>
    </xf>
    <xf numFmtId="166" fontId="5" fillId="0" borderId="82" xfId="1" applyNumberFormat="1" applyFont="1" applyBorder="1" applyAlignment="1">
      <alignment horizontal="right" vertical="top" wrapText="1"/>
    </xf>
    <xf numFmtId="0" fontId="8" fillId="4" borderId="8" xfId="1" applyFont="1" applyFill="1" applyBorder="1" applyAlignment="1">
      <alignment horizontal="right" vertical="top" wrapText="1"/>
    </xf>
    <xf numFmtId="4" fontId="8" fillId="4" borderId="55" xfId="1" applyNumberFormat="1" applyFont="1" applyFill="1" applyBorder="1" applyAlignment="1">
      <alignment horizontal="right" vertical="top" wrapText="1"/>
    </xf>
    <xf numFmtId="0" fontId="8" fillId="4" borderId="4" xfId="1" applyFont="1" applyFill="1" applyBorder="1" applyAlignment="1">
      <alignment horizontal="right" vertical="top" wrapText="1"/>
    </xf>
    <xf numFmtId="4" fontId="8" fillId="4" borderId="59" xfId="1" applyNumberFormat="1" applyFont="1" applyFill="1" applyBorder="1" applyAlignment="1">
      <alignment horizontal="right" vertical="top" wrapText="1"/>
    </xf>
    <xf numFmtId="43" fontId="5" fillId="0" borderId="4" xfId="1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horizontal="left" vertical="top"/>
    </xf>
    <xf numFmtId="0" fontId="5" fillId="0" borderId="85" xfId="0" applyFont="1" applyBorder="1" applyAlignment="1">
      <alignment horizontal="left" vertical="top"/>
    </xf>
    <xf numFmtId="0" fontId="17" fillId="3" borderId="5" xfId="1" applyFont="1" applyFill="1" applyBorder="1" applyAlignment="1">
      <alignment horizontal="right" vertical="top" wrapText="1"/>
    </xf>
    <xf numFmtId="0" fontId="17" fillId="3" borderId="77" xfId="1" applyFont="1" applyFill="1" applyBorder="1" applyAlignment="1">
      <alignment horizontal="left" vertical="top"/>
    </xf>
    <xf numFmtId="0" fontId="17" fillId="3" borderId="78" xfId="1" applyFont="1" applyFill="1" applyBorder="1" applyAlignment="1">
      <alignment horizontal="left" vertical="top"/>
    </xf>
    <xf numFmtId="166" fontId="17" fillId="3" borderId="5" xfId="1" applyNumberFormat="1" applyFont="1" applyFill="1" applyBorder="1" applyAlignment="1">
      <alignment horizontal="right" vertical="top" wrapText="1"/>
    </xf>
    <xf numFmtId="164" fontId="17" fillId="3" borderId="5" xfId="1" applyNumberFormat="1" applyFont="1" applyFill="1" applyBorder="1" applyAlignment="1">
      <alignment horizontal="right" vertical="top" wrapText="1"/>
    </xf>
    <xf numFmtId="164" fontId="17" fillId="3" borderId="63" xfId="1" applyNumberFormat="1" applyFont="1" applyFill="1" applyBorder="1" applyAlignment="1">
      <alignment horizontal="right" vertical="top" wrapText="1"/>
    </xf>
    <xf numFmtId="164" fontId="17" fillId="3" borderId="14" xfId="1" applyNumberFormat="1" applyFont="1" applyFill="1" applyBorder="1" applyAlignment="1">
      <alignment horizontal="right" vertical="top" wrapText="1"/>
    </xf>
    <xf numFmtId="0" fontId="18" fillId="0" borderId="0" xfId="1" applyFont="1"/>
    <xf numFmtId="166" fontId="17" fillId="3" borderId="78" xfId="1" applyNumberFormat="1" applyFont="1" applyFill="1" applyBorder="1" applyAlignment="1">
      <alignment horizontal="right" vertical="top" wrapText="1"/>
    </xf>
    <xf numFmtId="0" fontId="17" fillId="3" borderId="14" xfId="1" applyFont="1" applyFill="1" applyBorder="1" applyAlignment="1">
      <alignment horizontal="right" vertical="top" wrapText="1"/>
    </xf>
    <xf numFmtId="4" fontId="1" fillId="0" borderId="0" xfId="0" applyNumberFormat="1" applyFont="1" applyAlignment="1"/>
    <xf numFmtId="4" fontId="11" fillId="0" borderId="0" xfId="0" applyNumberFormat="1" applyFont="1" applyAlignment="1"/>
    <xf numFmtId="0" fontId="19" fillId="3" borderId="23" xfId="0" applyFont="1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left" vertical="top"/>
    </xf>
    <xf numFmtId="4" fontId="14" fillId="3" borderId="13" xfId="0" applyNumberFormat="1" applyFont="1" applyFill="1" applyBorder="1" applyAlignment="1">
      <alignment horizontal="right" vertical="top" wrapText="1"/>
    </xf>
    <xf numFmtId="4" fontId="14" fillId="3" borderId="8" xfId="0" applyNumberFormat="1" applyFont="1" applyFill="1" applyBorder="1" applyAlignment="1">
      <alignment horizontal="right" vertical="top" wrapText="1"/>
    </xf>
    <xf numFmtId="4" fontId="14" fillId="3" borderId="24" xfId="0" applyNumberFormat="1" applyFont="1" applyFill="1" applyBorder="1" applyAlignment="1">
      <alignment horizontal="right" vertical="top" wrapText="1"/>
    </xf>
    <xf numFmtId="0" fontId="11" fillId="0" borderId="0" xfId="0" applyFont="1" applyAlignment="1"/>
    <xf numFmtId="0" fontId="11" fillId="0" borderId="0" xfId="0" applyFont="1"/>
    <xf numFmtId="4" fontId="11" fillId="0" borderId="0" xfId="0" applyNumberFormat="1" applyFont="1"/>
    <xf numFmtId="4" fontId="8" fillId="0" borderId="0" xfId="0" applyNumberFormat="1" applyFont="1" applyAlignment="1"/>
    <xf numFmtId="4" fontId="8" fillId="0" borderId="0" xfId="0" applyNumberFormat="1" applyFont="1"/>
    <xf numFmtId="4" fontId="1" fillId="0" borderId="0" xfId="0" applyNumberFormat="1" applyFont="1"/>
    <xf numFmtId="4" fontId="5" fillId="0" borderId="86" xfId="2" applyNumberFormat="1" applyFont="1" applyBorder="1" applyAlignment="1">
      <alignment horizontal="right" vertical="top" wrapText="1"/>
    </xf>
    <xf numFmtId="165" fontId="5" fillId="0" borderId="86" xfId="2" applyNumberFormat="1" applyFont="1" applyBorder="1" applyAlignment="1">
      <alignment horizontal="right" vertical="top" wrapText="1"/>
    </xf>
    <xf numFmtId="0" fontId="21" fillId="0" borderId="57" xfId="0" applyFont="1" applyBorder="1" applyAlignment="1">
      <alignment horizontal="right" vertical="top" wrapText="1"/>
    </xf>
    <xf numFmtId="0" fontId="21" fillId="0" borderId="57" xfId="0" applyFont="1" applyBorder="1" applyAlignment="1">
      <alignment horizontal="left" vertical="top"/>
    </xf>
    <xf numFmtId="0" fontId="21" fillId="0" borderId="58" xfId="0" applyFont="1" applyBorder="1" applyAlignment="1">
      <alignment horizontal="right" vertical="top" wrapText="1"/>
    </xf>
    <xf numFmtId="0" fontId="21" fillId="0" borderId="47" xfId="0" applyFont="1" applyBorder="1" applyAlignment="1">
      <alignment horizontal="right" vertical="top" wrapText="1"/>
    </xf>
    <xf numFmtId="166" fontId="21" fillId="0" borderId="57" xfId="0" applyNumberFormat="1" applyFont="1" applyBorder="1" applyAlignment="1">
      <alignment horizontal="right" vertical="top" wrapText="1"/>
    </xf>
    <xf numFmtId="1" fontId="3" fillId="0" borderId="87" xfId="1" applyNumberFormat="1" applyFont="1" applyFill="1" applyBorder="1" applyAlignment="1">
      <alignment horizontal="center" vertical="top" wrapText="1"/>
    </xf>
    <xf numFmtId="1" fontId="3" fillId="0" borderId="88" xfId="1" applyNumberFormat="1" applyFont="1" applyFill="1" applyBorder="1" applyAlignment="1">
      <alignment horizontal="center" vertical="top" wrapText="1"/>
    </xf>
    <xf numFmtId="1" fontId="12" fillId="0" borderId="0" xfId="1" applyNumberFormat="1" applyFont="1" applyFill="1" applyBorder="1" applyAlignment="1">
      <alignment horizontal="center" vertical="top" wrapText="1"/>
    </xf>
    <xf numFmtId="1" fontId="12" fillId="0" borderId="30" xfId="1" applyNumberFormat="1" applyFont="1" applyFill="1" applyBorder="1" applyAlignment="1">
      <alignment horizontal="center" vertical="top" wrapText="1"/>
    </xf>
    <xf numFmtId="1" fontId="3" fillId="0" borderId="89" xfId="1" applyNumberFormat="1" applyFont="1" applyFill="1" applyBorder="1" applyAlignment="1">
      <alignment horizontal="center" vertical="top" wrapText="1"/>
    </xf>
    <xf numFmtId="1" fontId="3" fillId="0" borderId="90" xfId="1" applyNumberFormat="1" applyFont="1" applyFill="1" applyBorder="1" applyAlignment="1">
      <alignment horizontal="center" vertical="top" wrapText="1"/>
    </xf>
    <xf numFmtId="1" fontId="12" fillId="0" borderId="0" xfId="1" applyNumberFormat="1" applyFont="1" applyAlignment="1">
      <alignment horizontal="center"/>
    </xf>
    <xf numFmtId="0" fontId="7" fillId="2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4" fillId="2" borderId="29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21" fillId="0" borderId="57" xfId="0" applyFont="1" applyBorder="1" applyAlignment="1">
      <alignment horizontal="left" vertical="top" wrapText="1" indent="3"/>
    </xf>
    <xf numFmtId="2" fontId="21" fillId="0" borderId="57" xfId="0" applyNumberFormat="1" applyFont="1" applyBorder="1" applyAlignment="1">
      <alignment horizontal="right" vertical="top" wrapText="1"/>
    </xf>
    <xf numFmtId="0" fontId="7" fillId="4" borderId="43" xfId="1" applyFont="1" applyFill="1" applyBorder="1" applyAlignment="1">
      <alignment horizontal="left" vertical="top" wrapText="1" indent="1"/>
    </xf>
    <xf numFmtId="0" fontId="7" fillId="4" borderId="48" xfId="1" applyFont="1" applyFill="1" applyBorder="1" applyAlignment="1">
      <alignment horizontal="left" vertical="top" wrapText="1" indent="1"/>
    </xf>
    <xf numFmtId="0" fontId="2" fillId="0" borderId="0" xfId="1" applyFont="1" applyAlignment="1">
      <alignment horizontal="left" wrapText="1"/>
    </xf>
    <xf numFmtId="0" fontId="3" fillId="2" borderId="33" xfId="1" applyFont="1" applyFill="1" applyBorder="1" applyAlignment="1">
      <alignment horizontal="left" vertical="top" wrapText="1"/>
    </xf>
    <xf numFmtId="0" fontId="3" fillId="2" borderId="38" xfId="1" applyFont="1" applyFill="1" applyBorder="1" applyAlignment="1">
      <alignment horizontal="left" vertical="top" wrapText="1"/>
    </xf>
    <xf numFmtId="0" fontId="3" fillId="2" borderId="41" xfId="1" applyFont="1" applyFill="1" applyBorder="1" applyAlignment="1">
      <alignment horizontal="left" vertical="top" wrapText="1"/>
    </xf>
    <xf numFmtId="0" fontId="3" fillId="2" borderId="68" xfId="1" applyFont="1" applyFill="1" applyBorder="1" applyAlignment="1">
      <alignment horizontal="left" vertical="top" wrapText="1"/>
    </xf>
    <xf numFmtId="0" fontId="12" fillId="0" borderId="70" xfId="1" applyFont="1" applyBorder="1" applyAlignment="1">
      <alignment horizontal="left" vertical="top" wrapText="1"/>
    </xf>
    <xf numFmtId="0" fontId="12" fillId="0" borderId="73" xfId="1" applyFont="1" applyBorder="1" applyAlignment="1">
      <alignment horizontal="left" vertical="top" wrapText="1"/>
    </xf>
    <xf numFmtId="166" fontId="3" fillId="2" borderId="34" xfId="1" applyNumberFormat="1" applyFont="1" applyFill="1" applyBorder="1" applyAlignment="1">
      <alignment horizontal="center" vertical="top" wrapText="1"/>
    </xf>
    <xf numFmtId="166" fontId="12" fillId="0" borderId="39" xfId="1" applyNumberFormat="1" applyFont="1" applyBorder="1" applyAlignment="1">
      <alignment horizontal="center" vertical="top" wrapText="1"/>
    </xf>
    <xf numFmtId="166" fontId="12" fillId="0" borderId="42" xfId="1" applyNumberFormat="1" applyFont="1" applyBorder="1" applyAlignment="1">
      <alignment horizontal="center" vertical="top" wrapText="1"/>
    </xf>
    <xf numFmtId="166" fontId="3" fillId="2" borderId="68" xfId="1" applyNumberFormat="1" applyFont="1" applyFill="1" applyBorder="1" applyAlignment="1">
      <alignment horizontal="center" vertical="top" wrapText="1"/>
    </xf>
    <xf numFmtId="166" fontId="12" fillId="0" borderId="70" xfId="1" applyNumberFormat="1" applyFont="1" applyBorder="1" applyAlignment="1">
      <alignment horizontal="center" vertical="top" wrapText="1"/>
    </xf>
    <xf numFmtId="166" fontId="12" fillId="0" borderId="73" xfId="1" applyNumberFormat="1" applyFont="1" applyBorder="1" applyAlignment="1">
      <alignment horizontal="center" vertical="top" wrapText="1"/>
    </xf>
    <xf numFmtId="0" fontId="3" fillId="2" borderId="34" xfId="1" applyFont="1" applyFill="1" applyBorder="1" applyAlignment="1">
      <alignment horizontal="center" vertical="top" wrapText="1"/>
    </xf>
    <xf numFmtId="0" fontId="12" fillId="0" borderId="39" xfId="1" applyFont="1" applyBorder="1" applyAlignment="1">
      <alignment horizontal="center" vertical="top" wrapText="1"/>
    </xf>
    <xf numFmtId="0" fontId="12" fillId="0" borderId="42" xfId="1" applyFont="1" applyBorder="1" applyAlignment="1">
      <alignment horizontal="center" vertical="top" wrapText="1"/>
    </xf>
    <xf numFmtId="0" fontId="3" fillId="2" borderId="69" xfId="1" applyFont="1" applyFill="1" applyBorder="1" applyAlignment="1">
      <alignment horizontal="center" vertical="top"/>
    </xf>
    <xf numFmtId="0" fontId="10" fillId="0" borderId="35" xfId="1" applyBorder="1" applyAlignment="1">
      <alignment horizontal="center" vertical="top"/>
    </xf>
    <xf numFmtId="0" fontId="3" fillId="2" borderId="32" xfId="1" applyFont="1" applyFill="1" applyBorder="1" applyAlignment="1">
      <alignment horizontal="center" vertical="top" wrapText="1"/>
    </xf>
    <xf numFmtId="0" fontId="3" fillId="2" borderId="37" xfId="1" applyFont="1" applyFill="1" applyBorder="1" applyAlignment="1">
      <alignment horizontal="center" vertical="top" wrapText="1"/>
    </xf>
    <xf numFmtId="0" fontId="3" fillId="2" borderId="40" xfId="1" applyFont="1" applyFill="1" applyBorder="1" applyAlignment="1">
      <alignment horizontal="center" vertical="top" wrapText="1"/>
    </xf>
    <xf numFmtId="0" fontId="3" fillId="2" borderId="71" xfId="1" applyFont="1" applyFill="1" applyBorder="1" applyAlignment="1">
      <alignment horizontal="center" vertical="top" wrapText="1"/>
    </xf>
    <xf numFmtId="0" fontId="3" fillId="2" borderId="72" xfId="1" applyFont="1" applyFill="1" applyBorder="1" applyAlignment="1">
      <alignment horizontal="center" vertical="top" wrapText="1"/>
    </xf>
    <xf numFmtId="0" fontId="3" fillId="2" borderId="74" xfId="1" applyFont="1" applyFill="1" applyBorder="1" applyAlignment="1">
      <alignment horizontal="center" vertical="top" wrapText="1"/>
    </xf>
    <xf numFmtId="0" fontId="13" fillId="3" borderId="43" xfId="1" applyFont="1" applyFill="1" applyBorder="1" applyAlignment="1">
      <alignment horizontal="left" vertical="top" wrapText="1"/>
    </xf>
    <xf numFmtId="0" fontId="13" fillId="3" borderId="48" xfId="1" applyFont="1" applyFill="1" applyBorder="1" applyAlignment="1">
      <alignment horizontal="left" vertical="top" wrapText="1"/>
    </xf>
    <xf numFmtId="0" fontId="5" fillId="4" borderId="52" xfId="1" applyFont="1" applyFill="1" applyBorder="1" applyAlignment="1">
      <alignment horizontal="left" vertical="top" wrapText="1" indent="2"/>
    </xf>
    <xf numFmtId="0" fontId="5" fillId="4" borderId="56" xfId="1" applyFont="1" applyFill="1" applyBorder="1" applyAlignment="1">
      <alignment horizontal="left" vertical="top" wrapText="1" indent="2"/>
    </xf>
    <xf numFmtId="0" fontId="5" fillId="0" borderId="56" xfId="1" applyFont="1" applyBorder="1" applyAlignment="1">
      <alignment horizontal="left" vertical="top" wrapText="1" indent="3"/>
    </xf>
    <xf numFmtId="0" fontId="5" fillId="0" borderId="60" xfId="1" applyFont="1" applyBorder="1" applyAlignment="1">
      <alignment horizontal="left" vertical="top" wrapText="1" indent="3"/>
    </xf>
    <xf numFmtId="0" fontId="5" fillId="0" borderId="57" xfId="1" applyFont="1" applyBorder="1" applyAlignment="1">
      <alignment horizontal="left" vertical="top" wrapText="1" indent="3"/>
    </xf>
    <xf numFmtId="0" fontId="6" fillId="2" borderId="64" xfId="1" applyFont="1" applyFill="1" applyBorder="1" applyAlignment="1">
      <alignment horizontal="left" vertical="top"/>
    </xf>
    <xf numFmtId="0" fontId="5" fillId="0" borderId="48" xfId="1" applyFont="1" applyBorder="1" applyAlignment="1">
      <alignment horizontal="left" vertical="top" wrapText="1" indent="3"/>
    </xf>
    <xf numFmtId="0" fontId="5" fillId="4" borderId="53" xfId="1" applyFont="1" applyFill="1" applyBorder="1" applyAlignment="1">
      <alignment horizontal="left" vertical="top" wrapText="1" indent="2"/>
    </xf>
    <xf numFmtId="0" fontId="5" fillId="4" borderId="57" xfId="1" applyFont="1" applyFill="1" applyBorder="1" applyAlignment="1">
      <alignment horizontal="left" vertical="top" wrapText="1" indent="2"/>
    </xf>
    <xf numFmtId="0" fontId="0" fillId="0" borderId="52" xfId="0" applyBorder="1" applyAlignment="1">
      <alignment horizontal="left" vertical="top" wrapText="1" indent="3"/>
    </xf>
    <xf numFmtId="0" fontId="14" fillId="3" borderId="56" xfId="1" applyFont="1" applyFill="1" applyBorder="1" applyAlignment="1">
      <alignment horizontal="left" vertical="top" wrapText="1"/>
    </xf>
    <xf numFmtId="0" fontId="14" fillId="3" borderId="60" xfId="1" applyFont="1" applyFill="1" applyBorder="1" applyAlignment="1">
      <alignment horizontal="left" vertical="top" wrapText="1"/>
    </xf>
    <xf numFmtId="0" fontId="13" fillId="3" borderId="56" xfId="1" applyFont="1" applyFill="1" applyBorder="1" applyAlignment="1">
      <alignment horizontal="left" vertical="top" wrapText="1"/>
    </xf>
    <xf numFmtId="0" fontId="13" fillId="3" borderId="60" xfId="1" applyFont="1" applyFill="1" applyBorder="1" applyAlignment="1">
      <alignment horizontal="left" vertical="top" wrapText="1"/>
    </xf>
    <xf numFmtId="0" fontId="14" fillId="4" borderId="43" xfId="1" applyFont="1" applyFill="1" applyBorder="1" applyAlignment="1">
      <alignment horizontal="left" vertical="top" wrapText="1" indent="1"/>
    </xf>
    <xf numFmtId="0" fontId="14" fillId="4" borderId="48" xfId="1" applyFont="1" applyFill="1" applyBorder="1" applyAlignment="1">
      <alignment horizontal="left" vertical="top" wrapText="1" indent="1"/>
    </xf>
    <xf numFmtId="0" fontId="9" fillId="0" borderId="0" xfId="1" applyFont="1" applyAlignment="1">
      <alignment horizontal="left"/>
    </xf>
    <xf numFmtId="166" fontId="9" fillId="0" borderId="0" xfId="1" applyNumberFormat="1" applyFont="1" applyAlignment="1">
      <alignment horizontal="left"/>
    </xf>
    <xf numFmtId="0" fontId="9" fillId="0" borderId="0" xfId="1" applyFont="1"/>
  </cellXfs>
  <cellStyles count="3">
    <cellStyle name="Обычный" xfId="0" builtinId="0"/>
    <cellStyle name="Обычный 2" xfId="1"/>
    <cellStyle name="Обычный_Мск14к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57;&#1046;%20&#1052;&#1086;&#1089;&#1082;&#1086;&#1074;&#1089;&#1082;&#1080;&#1081;%2014\&#1055;&#1083;&#1072;&#1085;&#1080;&#1088;&#1086;&#1074;&#1072;&#1085;&#1080;&#1077;\&#1057;&#1084;&#1077;&#1090;&#1072;%20&#1085;&#1072;%20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Расходов"/>
    </sheetNames>
    <sheetDataSet>
      <sheetData sheetId="0">
        <row r="7">
          <cell r="F7">
            <v>17177.399999999998</v>
          </cell>
          <cell r="H7">
            <v>5760.8</v>
          </cell>
          <cell r="I7">
            <v>7611.5</v>
          </cell>
          <cell r="J7">
            <v>3805.1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03"/>
  <sheetViews>
    <sheetView tabSelected="1" workbookViewId="0">
      <selection activeCell="I1" sqref="I1:I1048576"/>
    </sheetView>
  </sheetViews>
  <sheetFormatPr defaultColWidth="10.5" defaultRowHeight="11.45" customHeight="1" outlineLevelRow="3" x14ac:dyDescent="0.2"/>
  <cols>
    <col min="1" max="1" width="71.5" style="1" customWidth="1"/>
    <col min="2" max="3" width="9.33203125" style="1" customWidth="1"/>
    <col min="4" max="4" width="19.33203125" style="1" customWidth="1"/>
    <col min="5" max="5" width="22.1640625" style="1" customWidth="1"/>
    <col min="6" max="6" width="21" style="1" customWidth="1"/>
    <col min="7" max="8" width="18.6640625" style="1" customWidth="1"/>
    <col min="9" max="9" width="10.5" style="69"/>
    <col min="10" max="10" width="15" style="69" hidden="1" customWidth="1"/>
    <col min="11" max="11" width="14.33203125" hidden="1" customWidth="1"/>
  </cols>
  <sheetData>
    <row r="1" spans="1:11" ht="18.75" x14ac:dyDescent="0.3">
      <c r="D1" s="72" t="s">
        <v>73</v>
      </c>
    </row>
    <row r="2" spans="1:11" ht="18.75" x14ac:dyDescent="0.3">
      <c r="D2" s="72" t="s">
        <v>74</v>
      </c>
    </row>
    <row r="3" spans="1:11" ht="18.75" x14ac:dyDescent="0.3">
      <c r="D3" s="72" t="s">
        <v>75</v>
      </c>
    </row>
    <row r="4" spans="1:11" ht="12.95" customHeight="1" x14ac:dyDescent="0.2">
      <c r="A4" s="2" t="s">
        <v>0</v>
      </c>
      <c r="B4" s="2"/>
      <c r="C4" s="2"/>
      <c r="D4" s="2"/>
      <c r="E4" s="2"/>
      <c r="F4" s="2"/>
      <c r="G4" s="2"/>
      <c r="H4" s="2"/>
    </row>
    <row r="5" spans="1:11" ht="15.95" customHeight="1" x14ac:dyDescent="0.25">
      <c r="A5" s="73" t="s">
        <v>1</v>
      </c>
      <c r="B5" s="3"/>
      <c r="C5" s="3"/>
      <c r="D5" s="3"/>
      <c r="E5" s="3"/>
      <c r="F5" s="3"/>
      <c r="G5" s="3"/>
      <c r="H5" s="3"/>
    </row>
    <row r="6" spans="1:11" s="1" customFormat="1" ht="2.1" customHeight="1" thickBot="1" x14ac:dyDescent="0.25"/>
    <row r="7" spans="1:11" s="4" customFormat="1" ht="15" x14ac:dyDescent="0.25">
      <c r="A7" s="61" t="s">
        <v>2</v>
      </c>
      <c r="B7" s="306"/>
      <c r="C7" s="306" t="s">
        <v>58</v>
      </c>
      <c r="D7" s="303" t="s">
        <v>55</v>
      </c>
      <c r="E7" s="303" t="s">
        <v>56</v>
      </c>
      <c r="F7" s="303" t="s">
        <v>57</v>
      </c>
      <c r="G7" s="303" t="s">
        <v>110</v>
      </c>
      <c r="H7" s="303" t="s">
        <v>111</v>
      </c>
    </row>
    <row r="8" spans="1:11" s="4" customFormat="1" ht="15" x14ac:dyDescent="0.25">
      <c r="A8" s="52" t="s">
        <v>3</v>
      </c>
      <c r="B8" s="307"/>
      <c r="C8" s="307"/>
      <c r="D8" s="304"/>
      <c r="E8" s="304"/>
      <c r="F8" s="304"/>
      <c r="G8" s="304"/>
      <c r="H8" s="304"/>
    </row>
    <row r="9" spans="1:11" s="4" customFormat="1" ht="15.75" thickBot="1" x14ac:dyDescent="0.3">
      <c r="A9" s="53" t="s">
        <v>4</v>
      </c>
      <c r="B9" s="308"/>
      <c r="C9" s="308"/>
      <c r="D9" s="305"/>
      <c r="E9" s="305"/>
      <c r="F9" s="305"/>
      <c r="G9" s="305"/>
      <c r="H9" s="305"/>
    </row>
    <row r="10" spans="1:11" s="302" customFormat="1" ht="12.75" x14ac:dyDescent="0.2">
      <c r="A10" s="296">
        <v>1</v>
      </c>
      <c r="B10" s="297">
        <v>2</v>
      </c>
      <c r="C10" s="298">
        <v>3</v>
      </c>
      <c r="D10" s="299">
        <v>4</v>
      </c>
      <c r="E10" s="298">
        <v>5</v>
      </c>
      <c r="F10" s="299">
        <v>6</v>
      </c>
      <c r="G10" s="300">
        <v>7</v>
      </c>
      <c r="H10" s="301">
        <v>8</v>
      </c>
    </row>
    <row r="11" spans="1:11" s="284" customFormat="1" ht="15.75" x14ac:dyDescent="0.2">
      <c r="A11" s="278" t="s">
        <v>5</v>
      </c>
      <c r="B11" s="279" t="s">
        <v>6</v>
      </c>
      <c r="C11" s="279"/>
      <c r="D11" s="280">
        <f>2293183</f>
        <v>2293183</v>
      </c>
      <c r="E11" s="281">
        <f>E13+E27</f>
        <v>508817.39</v>
      </c>
      <c r="F11" s="281">
        <v>459060.37</v>
      </c>
      <c r="G11" s="281">
        <f>E11-F11</f>
        <v>49757.020000000019</v>
      </c>
      <c r="H11" s="282">
        <v>1834122.63</v>
      </c>
      <c r="I11" s="283"/>
      <c r="J11" s="277">
        <f>Мск14!F13+Мск14к2!F13+Мск14к3!F13</f>
        <v>459060.37000000005</v>
      </c>
      <c r="K11" s="285">
        <f>F11-J11</f>
        <v>0</v>
      </c>
    </row>
    <row r="12" spans="1:11" ht="13.5" thickBot="1" x14ac:dyDescent="0.25">
      <c r="A12" s="63"/>
      <c r="B12" s="43" t="s">
        <v>7</v>
      </c>
      <c r="C12" s="43"/>
      <c r="D12" s="34">
        <v>17177.400000000001</v>
      </c>
      <c r="E12" s="16"/>
      <c r="F12" s="22"/>
      <c r="G12" s="22"/>
      <c r="H12" s="54"/>
    </row>
    <row r="13" spans="1:11" s="5" customFormat="1" ht="15.75" outlineLevel="1" x14ac:dyDescent="0.25">
      <c r="A13" s="64" t="s">
        <v>8</v>
      </c>
      <c r="B13" s="44" t="s">
        <v>6</v>
      </c>
      <c r="C13" s="44"/>
      <c r="D13" s="35">
        <f>407963.3</f>
        <v>407963.3</v>
      </c>
      <c r="E13" s="17">
        <v>90569.5</v>
      </c>
      <c r="F13" s="23">
        <v>39250.25</v>
      </c>
      <c r="G13" s="23">
        <f>E13-F13</f>
        <v>51319.25</v>
      </c>
      <c r="H13" s="7">
        <f>F13-E13</f>
        <v>-51319.25</v>
      </c>
      <c r="I13" s="70"/>
      <c r="J13" s="277">
        <f>Мск14!F15+Мск14к2!F15+Мск14к3!F15</f>
        <v>39250.25</v>
      </c>
      <c r="K13" s="285">
        <f>F13-J13</f>
        <v>0</v>
      </c>
    </row>
    <row r="14" spans="1:11" ht="15.75" outlineLevel="1" thickBot="1" x14ac:dyDescent="0.25">
      <c r="A14" s="65"/>
      <c r="B14" s="45" t="s">
        <v>7</v>
      </c>
      <c r="C14" s="45"/>
      <c r="D14" s="36"/>
      <c r="E14" s="18"/>
      <c r="F14" s="24"/>
      <c r="G14" s="29"/>
      <c r="H14" s="9"/>
    </row>
    <row r="15" spans="1:11" s="6" customFormat="1" ht="30" outlineLevel="2" x14ac:dyDescent="0.2">
      <c r="A15" s="66" t="s">
        <v>9</v>
      </c>
      <c r="B15" s="46" t="s">
        <v>6</v>
      </c>
      <c r="C15" s="46"/>
      <c r="D15" s="37"/>
      <c r="E15" s="19">
        <f>F15</f>
        <v>6000</v>
      </c>
      <c r="F15" s="19">
        <v>6000</v>
      </c>
      <c r="G15" s="10"/>
      <c r="H15" s="55"/>
      <c r="I15" s="71"/>
      <c r="J15" s="71"/>
    </row>
    <row r="16" spans="1:11" ht="15" outlineLevel="2" x14ac:dyDescent="0.2">
      <c r="A16" s="67"/>
      <c r="B16" s="47" t="s">
        <v>7</v>
      </c>
      <c r="C16" s="47"/>
      <c r="D16" s="38"/>
      <c r="E16" s="11"/>
      <c r="F16" s="25">
        <v>1</v>
      </c>
      <c r="G16" s="11"/>
      <c r="H16" s="56"/>
    </row>
    <row r="17" spans="1:11" ht="12" outlineLevel="3" x14ac:dyDescent="0.2">
      <c r="A17" s="62" t="s">
        <v>10</v>
      </c>
      <c r="B17" s="48" t="s">
        <v>6</v>
      </c>
      <c r="C17" s="48"/>
      <c r="D17" s="39"/>
      <c r="E17" s="12"/>
      <c r="F17" s="26">
        <v>6000</v>
      </c>
      <c r="G17" s="12"/>
      <c r="H17" s="57"/>
    </row>
    <row r="18" spans="1:11" ht="12" outlineLevel="3" x14ac:dyDescent="0.2">
      <c r="A18" s="62"/>
      <c r="B18" s="48" t="s">
        <v>7</v>
      </c>
      <c r="C18" s="48" t="s">
        <v>59</v>
      </c>
      <c r="D18" s="39"/>
      <c r="E18" s="12"/>
      <c r="F18" s="27">
        <v>1</v>
      </c>
      <c r="G18" s="12"/>
      <c r="H18" s="57"/>
    </row>
    <row r="19" spans="1:11" s="6" customFormat="1" ht="15" outlineLevel="2" x14ac:dyDescent="0.2">
      <c r="A19" s="67" t="s">
        <v>11</v>
      </c>
      <c r="B19" s="49" t="s">
        <v>6</v>
      </c>
      <c r="C19" s="49"/>
      <c r="D19" s="40"/>
      <c r="E19" s="20">
        <f>F19</f>
        <v>29172.48</v>
      </c>
      <c r="F19" s="20">
        <v>29172.48</v>
      </c>
      <c r="G19" s="13"/>
      <c r="H19" s="58"/>
      <c r="I19" s="71"/>
      <c r="J19" s="71"/>
    </row>
    <row r="20" spans="1:11" ht="15" outlineLevel="2" x14ac:dyDescent="0.2">
      <c r="A20" s="67"/>
      <c r="B20" s="47" t="s">
        <v>7</v>
      </c>
      <c r="C20" s="47"/>
      <c r="D20" s="38"/>
      <c r="E20" s="11"/>
      <c r="F20" s="25">
        <v>10</v>
      </c>
      <c r="G20" s="11"/>
      <c r="H20" s="56"/>
    </row>
    <row r="21" spans="1:11" s="6" customFormat="1" ht="12.75" outlineLevel="3" x14ac:dyDescent="0.2">
      <c r="A21" s="62" t="s">
        <v>12</v>
      </c>
      <c r="B21" s="50" t="s">
        <v>6</v>
      </c>
      <c r="C21" s="50"/>
      <c r="D21" s="41"/>
      <c r="E21" s="14"/>
      <c r="F21" s="28">
        <v>29172.48</v>
      </c>
      <c r="G21" s="14"/>
      <c r="H21" s="59"/>
      <c r="I21" s="71"/>
      <c r="J21" s="71"/>
    </row>
    <row r="22" spans="1:11" ht="12" outlineLevel="3" x14ac:dyDescent="0.2">
      <c r="A22" s="62"/>
      <c r="B22" s="48" t="s">
        <v>7</v>
      </c>
      <c r="C22" s="48" t="s">
        <v>60</v>
      </c>
      <c r="D22" s="39"/>
      <c r="E22" s="12"/>
      <c r="F22" s="27">
        <v>10</v>
      </c>
      <c r="G22" s="12"/>
      <c r="H22" s="57"/>
    </row>
    <row r="23" spans="1:11" s="6" customFormat="1" ht="15" outlineLevel="2" x14ac:dyDescent="0.2">
      <c r="A23" s="67" t="s">
        <v>13</v>
      </c>
      <c r="B23" s="49" t="s">
        <v>6</v>
      </c>
      <c r="C23" s="49"/>
      <c r="D23" s="40"/>
      <c r="E23" s="20">
        <f>F23</f>
        <v>4077.77</v>
      </c>
      <c r="F23" s="20">
        <v>4077.77</v>
      </c>
      <c r="G23" s="13"/>
      <c r="H23" s="58"/>
      <c r="I23" s="71"/>
      <c r="J23" s="71"/>
    </row>
    <row r="24" spans="1:11" ht="15" outlineLevel="2" x14ac:dyDescent="0.2">
      <c r="A24" s="67"/>
      <c r="B24" s="47" t="s">
        <v>7</v>
      </c>
      <c r="C24" s="47"/>
      <c r="D24" s="38"/>
      <c r="E24" s="11"/>
      <c r="F24" s="25">
        <v>2</v>
      </c>
      <c r="G24" s="11"/>
      <c r="H24" s="56"/>
    </row>
    <row r="25" spans="1:11" ht="12" outlineLevel="3" x14ac:dyDescent="0.2">
      <c r="A25" s="62" t="s">
        <v>14</v>
      </c>
      <c r="B25" s="48" t="s">
        <v>6</v>
      </c>
      <c r="C25" s="48"/>
      <c r="D25" s="39"/>
      <c r="E25" s="12"/>
      <c r="F25" s="26">
        <v>4077.77</v>
      </c>
      <c r="G25" s="12"/>
      <c r="H25" s="57"/>
    </row>
    <row r="26" spans="1:11" ht="12.75" outlineLevel="3" thickBot="1" x14ac:dyDescent="0.25">
      <c r="A26" s="62"/>
      <c r="B26" s="48" t="s">
        <v>7</v>
      </c>
      <c r="C26" s="48" t="s">
        <v>61</v>
      </c>
      <c r="D26" s="39"/>
      <c r="E26" s="12"/>
      <c r="F26" s="27">
        <v>2</v>
      </c>
      <c r="G26" s="12"/>
      <c r="H26" s="57"/>
    </row>
    <row r="27" spans="1:11" s="5" customFormat="1" ht="15" outlineLevel="1" x14ac:dyDescent="0.25">
      <c r="A27" s="64" t="s">
        <v>16</v>
      </c>
      <c r="B27" s="44" t="s">
        <v>6</v>
      </c>
      <c r="C27" s="44"/>
      <c r="D27" s="35">
        <f>1885219.7</f>
        <v>1885219.7</v>
      </c>
      <c r="E27" s="17">
        <v>418247.89</v>
      </c>
      <c r="F27" s="23">
        <v>419810.12</v>
      </c>
      <c r="G27" s="23">
        <f>E27-F27</f>
        <v>-1562.2299999999814</v>
      </c>
      <c r="H27" s="7">
        <f>F27-D27</f>
        <v>-1465409.58</v>
      </c>
      <c r="I27" s="70"/>
      <c r="J27" s="286">
        <f>Мск14!F21+Мск14к2!F21+Мск14к3!F29</f>
        <v>419810.12</v>
      </c>
      <c r="K27" s="287">
        <f>F27-J27</f>
        <v>0</v>
      </c>
    </row>
    <row r="28" spans="1:11" ht="15.75" outlineLevel="1" thickBot="1" x14ac:dyDescent="0.25">
      <c r="A28" s="65"/>
      <c r="B28" s="45" t="s">
        <v>7</v>
      </c>
      <c r="C28" s="45"/>
      <c r="D28" s="36"/>
      <c r="E28" s="18"/>
      <c r="F28" s="29"/>
      <c r="G28" s="29"/>
      <c r="H28" s="8"/>
    </row>
    <row r="29" spans="1:11" s="6" customFormat="1" ht="30" outlineLevel="2" x14ac:dyDescent="0.2">
      <c r="A29" s="66" t="s">
        <v>17</v>
      </c>
      <c r="B29" s="46" t="s">
        <v>6</v>
      </c>
      <c r="C29" s="46"/>
      <c r="D29" s="37"/>
      <c r="E29" s="19">
        <f>F29</f>
        <v>63030.29</v>
      </c>
      <c r="F29" s="19">
        <v>63030.29</v>
      </c>
      <c r="G29" s="10"/>
      <c r="H29" s="55"/>
      <c r="I29" s="71"/>
      <c r="J29" s="276">
        <f>Мск14!F23+Мск14к2!F23+Мск14к3!F31</f>
        <v>63030.29</v>
      </c>
      <c r="K29" s="288">
        <f>F29-J29</f>
        <v>0</v>
      </c>
    </row>
    <row r="30" spans="1:11" ht="15" outlineLevel="2" x14ac:dyDescent="0.2">
      <c r="A30" s="67"/>
      <c r="B30" s="47" t="s">
        <v>7</v>
      </c>
      <c r="C30" s="47"/>
      <c r="D30" s="38"/>
      <c r="E30" s="11"/>
      <c r="F30" s="30">
        <v>41966.3</v>
      </c>
      <c r="G30" s="11"/>
      <c r="H30" s="56"/>
    </row>
    <row r="31" spans="1:11" s="6" customFormat="1" ht="12.75" outlineLevel="3" x14ac:dyDescent="0.2">
      <c r="A31" s="62" t="s">
        <v>18</v>
      </c>
      <c r="B31" s="50" t="s">
        <v>6</v>
      </c>
      <c r="C31" s="50"/>
      <c r="D31" s="41"/>
      <c r="E31" s="14"/>
      <c r="F31" s="28">
        <v>63030.29</v>
      </c>
      <c r="G31" s="14"/>
      <c r="H31" s="59"/>
      <c r="I31" s="71"/>
      <c r="J31" s="71"/>
    </row>
    <row r="32" spans="1:11" ht="12" outlineLevel="3" x14ac:dyDescent="0.2">
      <c r="A32" s="62"/>
      <c r="B32" s="48" t="s">
        <v>7</v>
      </c>
      <c r="C32" s="48"/>
      <c r="D32" s="39" t="s">
        <v>62</v>
      </c>
      <c r="E32" s="12"/>
      <c r="F32" s="31">
        <v>41966.3</v>
      </c>
      <c r="G32" s="12"/>
      <c r="H32" s="57"/>
    </row>
    <row r="33" spans="1:11" s="6" customFormat="1" ht="30" outlineLevel="2" x14ac:dyDescent="0.2">
      <c r="A33" s="67" t="s">
        <v>19</v>
      </c>
      <c r="B33" s="49" t="s">
        <v>6</v>
      </c>
      <c r="C33" s="49"/>
      <c r="D33" s="40"/>
      <c r="E33" s="20">
        <f>F33</f>
        <v>12312</v>
      </c>
      <c r="F33" s="20">
        <v>12312</v>
      </c>
      <c r="G33" s="13"/>
      <c r="H33" s="58"/>
      <c r="I33" s="71"/>
      <c r="J33" s="276">
        <f>Мск14!F27+Мск14к2!F27+Мск14к3!F35</f>
        <v>12312</v>
      </c>
      <c r="K33" s="288">
        <f>F33-J33</f>
        <v>0</v>
      </c>
    </row>
    <row r="34" spans="1:11" ht="15" outlineLevel="2" x14ac:dyDescent="0.2">
      <c r="A34" s="67"/>
      <c r="B34" s="47" t="s">
        <v>7</v>
      </c>
      <c r="C34" s="47"/>
      <c r="D34" s="38"/>
      <c r="E34" s="11"/>
      <c r="F34" s="25"/>
      <c r="G34" s="11"/>
      <c r="H34" s="56"/>
    </row>
    <row r="35" spans="1:11" ht="12" outlineLevel="3" x14ac:dyDescent="0.2">
      <c r="A35" s="62" t="s">
        <v>20</v>
      </c>
      <c r="B35" s="48" t="s">
        <v>6</v>
      </c>
      <c r="C35" s="48"/>
      <c r="D35" s="39"/>
      <c r="E35" s="12"/>
      <c r="F35" s="26">
        <v>3888</v>
      </c>
      <c r="G35" s="12"/>
      <c r="H35" s="57"/>
    </row>
    <row r="36" spans="1:11" ht="12" outlineLevel="3" x14ac:dyDescent="0.2">
      <c r="A36" s="62"/>
      <c r="B36" s="48" t="s">
        <v>7</v>
      </c>
      <c r="C36" s="48"/>
      <c r="D36" s="39" t="s">
        <v>63</v>
      </c>
      <c r="E36" s="12"/>
      <c r="F36" s="27">
        <v>72</v>
      </c>
      <c r="G36" s="12"/>
      <c r="H36" s="57"/>
    </row>
    <row r="37" spans="1:11" ht="12" outlineLevel="3" x14ac:dyDescent="0.2">
      <c r="A37" s="62" t="s">
        <v>21</v>
      </c>
      <c r="B37" s="48" t="s">
        <v>6</v>
      </c>
      <c r="C37" s="48"/>
      <c r="D37" s="39"/>
      <c r="E37" s="12"/>
      <c r="F37" s="26">
        <v>8424</v>
      </c>
      <c r="G37" s="12"/>
      <c r="H37" s="57"/>
    </row>
    <row r="38" spans="1:11" ht="12" outlineLevel="3" x14ac:dyDescent="0.2">
      <c r="A38" s="62"/>
      <c r="B38" s="48" t="s">
        <v>7</v>
      </c>
      <c r="C38" s="48"/>
      <c r="D38" s="39" t="s">
        <v>64</v>
      </c>
      <c r="E38" s="12"/>
      <c r="F38" s="27">
        <v>234</v>
      </c>
      <c r="G38" s="12"/>
      <c r="H38" s="57"/>
    </row>
    <row r="39" spans="1:11" s="6" customFormat="1" ht="30" outlineLevel="2" x14ac:dyDescent="0.2">
      <c r="A39" s="67" t="s">
        <v>22</v>
      </c>
      <c r="B39" s="49" t="s">
        <v>6</v>
      </c>
      <c r="C39" s="49"/>
      <c r="D39" s="40"/>
      <c r="E39" s="20">
        <f>F39</f>
        <v>39246.93</v>
      </c>
      <c r="F39" s="20">
        <f>F41+F43+F45</f>
        <v>39246.93</v>
      </c>
      <c r="G39" s="13"/>
      <c r="H39" s="58"/>
      <c r="I39" s="71"/>
      <c r="J39" s="276">
        <f>Мск14!F33+Мск14к2!F33+Мск14к3!F41</f>
        <v>39246.93</v>
      </c>
      <c r="K39" s="288">
        <f>F39-J39</f>
        <v>0</v>
      </c>
    </row>
    <row r="40" spans="1:11" ht="15" outlineLevel="2" x14ac:dyDescent="0.2">
      <c r="A40" s="67"/>
      <c r="B40" s="47" t="s">
        <v>7</v>
      </c>
      <c r="C40" s="47"/>
      <c r="D40" s="38"/>
      <c r="E40" s="11"/>
      <c r="F40" s="25"/>
      <c r="G40" s="11"/>
      <c r="H40" s="56"/>
    </row>
    <row r="41" spans="1:11" ht="12.75" outlineLevel="3" x14ac:dyDescent="0.2">
      <c r="A41" s="62" t="s">
        <v>23</v>
      </c>
      <c r="B41" s="48" t="s">
        <v>6</v>
      </c>
      <c r="C41" s="48"/>
      <c r="D41" s="39"/>
      <c r="E41" s="12"/>
      <c r="F41" s="26">
        <v>31630</v>
      </c>
      <c r="G41" s="12"/>
      <c r="H41" s="57"/>
      <c r="J41" s="276">
        <f>Мск14!F35+Мск14к2!F35+Мск14к3!F43</f>
        <v>31630.000000000004</v>
      </c>
      <c r="K41" s="288">
        <f>F41-J41</f>
        <v>0</v>
      </c>
    </row>
    <row r="42" spans="1:11" ht="12" outlineLevel="3" x14ac:dyDescent="0.2">
      <c r="A42" s="62"/>
      <c r="B42" s="48" t="s">
        <v>7</v>
      </c>
      <c r="C42" s="48"/>
      <c r="D42" s="39" t="s">
        <v>65</v>
      </c>
      <c r="E42" s="12"/>
      <c r="F42" s="27">
        <v>245</v>
      </c>
      <c r="G42" s="12"/>
      <c r="H42" s="57"/>
    </row>
    <row r="43" spans="1:11" ht="12.75" outlineLevel="3" x14ac:dyDescent="0.2">
      <c r="A43" s="62" t="s">
        <v>24</v>
      </c>
      <c r="B43" s="48" t="s">
        <v>6</v>
      </c>
      <c r="C43" s="48"/>
      <c r="D43" s="39"/>
      <c r="E43" s="12"/>
      <c r="F43" s="26">
        <v>5680.58</v>
      </c>
      <c r="G43" s="12"/>
      <c r="H43" s="57"/>
      <c r="J43" s="276">
        <f>Мск14!F37+Мск14к2!F37+Мск14к3!F45</f>
        <v>5680.58</v>
      </c>
      <c r="K43" s="288">
        <f>F43-J43</f>
        <v>0</v>
      </c>
    </row>
    <row r="44" spans="1:11" ht="12" outlineLevel="3" x14ac:dyDescent="0.2">
      <c r="A44" s="62"/>
      <c r="B44" s="48" t="s">
        <v>7</v>
      </c>
      <c r="C44" s="48"/>
      <c r="D44" s="39" t="s">
        <v>66</v>
      </c>
      <c r="E44" s="12"/>
      <c r="F44" s="27" t="s">
        <v>67</v>
      </c>
      <c r="G44" s="12"/>
      <c r="H44" s="57"/>
    </row>
    <row r="45" spans="1:11" ht="24" outlineLevel="3" x14ac:dyDescent="0.2">
      <c r="A45" s="62" t="s">
        <v>25</v>
      </c>
      <c r="B45" s="48" t="s">
        <v>6</v>
      </c>
      <c r="C45" s="48"/>
      <c r="D45" s="39"/>
      <c r="E45" s="12"/>
      <c r="F45" s="26">
        <v>1936.35</v>
      </c>
      <c r="G45" s="12"/>
      <c r="H45" s="57"/>
    </row>
    <row r="46" spans="1:11" ht="12" outlineLevel="3" x14ac:dyDescent="0.2">
      <c r="A46" s="62"/>
      <c r="B46" s="48" t="s">
        <v>7</v>
      </c>
      <c r="C46" s="48"/>
      <c r="D46" s="39" t="s">
        <v>68</v>
      </c>
      <c r="E46" s="12"/>
      <c r="F46" s="27">
        <v>1</v>
      </c>
      <c r="G46" s="12"/>
      <c r="H46" s="57"/>
    </row>
    <row r="47" spans="1:11" s="6" customFormat="1" ht="30" outlineLevel="2" x14ac:dyDescent="0.2">
      <c r="A47" s="67" t="s">
        <v>26</v>
      </c>
      <c r="B47" s="49" t="s">
        <v>6</v>
      </c>
      <c r="C47" s="49"/>
      <c r="D47" s="40"/>
      <c r="E47" s="20">
        <f>F47</f>
        <v>55941.2</v>
      </c>
      <c r="F47" s="20">
        <v>55941.2</v>
      </c>
      <c r="G47" s="13"/>
      <c r="H47" s="58"/>
      <c r="I47" s="71"/>
      <c r="J47" s="276"/>
    </row>
    <row r="48" spans="1:11" ht="15" outlineLevel="2" x14ac:dyDescent="0.2">
      <c r="A48" s="67"/>
      <c r="B48" s="47" t="s">
        <v>7</v>
      </c>
      <c r="C48" s="47"/>
      <c r="D48" s="38"/>
      <c r="E48" s="11"/>
      <c r="F48" s="25"/>
      <c r="G48" s="11"/>
      <c r="H48" s="56"/>
    </row>
    <row r="49" spans="1:10" ht="12.75" outlineLevel="3" x14ac:dyDescent="0.2">
      <c r="A49" s="62" t="s">
        <v>27</v>
      </c>
      <c r="B49" s="48" t="s">
        <v>6</v>
      </c>
      <c r="C49" s="48"/>
      <c r="D49" s="39"/>
      <c r="E49" s="12"/>
      <c r="F49" s="26">
        <v>6000</v>
      </c>
      <c r="G49" s="12"/>
      <c r="H49" s="57"/>
      <c r="J49" s="276"/>
    </row>
    <row r="50" spans="1:10" ht="12" outlineLevel="3" x14ac:dyDescent="0.2">
      <c r="A50" s="62"/>
      <c r="B50" s="48" t="s">
        <v>7</v>
      </c>
      <c r="C50" s="48" t="s">
        <v>69</v>
      </c>
      <c r="D50" s="39"/>
      <c r="E50" s="12"/>
      <c r="F50" s="12" t="s">
        <v>70</v>
      </c>
      <c r="G50" s="12"/>
      <c r="H50" s="57"/>
    </row>
    <row r="51" spans="1:10" ht="12.75" outlineLevel="3" x14ac:dyDescent="0.2">
      <c r="A51" s="62" t="s">
        <v>28</v>
      </c>
      <c r="B51" s="48" t="s">
        <v>6</v>
      </c>
      <c r="C51" s="48"/>
      <c r="D51" s="39"/>
      <c r="E51" s="12"/>
      <c r="F51" s="26">
        <v>2863.8</v>
      </c>
      <c r="G51" s="12"/>
      <c r="H51" s="57"/>
      <c r="J51" s="276"/>
    </row>
    <row r="52" spans="1:10" ht="12" outlineLevel="3" x14ac:dyDescent="0.2">
      <c r="A52" s="62"/>
      <c r="B52" s="48" t="s">
        <v>7</v>
      </c>
      <c r="C52" s="48"/>
      <c r="D52" s="39"/>
      <c r="E52" s="12"/>
      <c r="F52" s="27">
        <v>24</v>
      </c>
      <c r="G52" s="12"/>
      <c r="H52" s="57"/>
    </row>
    <row r="53" spans="1:10" ht="24" outlineLevel="3" x14ac:dyDescent="0.2">
      <c r="A53" s="62" t="s">
        <v>29</v>
      </c>
      <c r="B53" s="48" t="s">
        <v>6</v>
      </c>
      <c r="C53" s="48"/>
      <c r="D53" s="39"/>
      <c r="E53" s="12"/>
      <c r="F53" s="26">
        <v>12418.76</v>
      </c>
      <c r="G53" s="12"/>
      <c r="H53" s="57"/>
      <c r="J53" s="276"/>
    </row>
    <row r="54" spans="1:10" ht="12" outlineLevel="3" x14ac:dyDescent="0.2">
      <c r="A54" s="62"/>
      <c r="B54" s="48" t="s">
        <v>7</v>
      </c>
      <c r="C54" s="48"/>
      <c r="D54" s="39"/>
      <c r="E54" s="12"/>
      <c r="F54" s="27">
        <v>117</v>
      </c>
      <c r="G54" s="12"/>
      <c r="H54" s="57"/>
    </row>
    <row r="55" spans="1:10" ht="24" outlineLevel="3" x14ac:dyDescent="0.2">
      <c r="A55" s="62" t="s">
        <v>30</v>
      </c>
      <c r="B55" s="48" t="s">
        <v>6</v>
      </c>
      <c r="C55" s="48"/>
      <c r="D55" s="39"/>
      <c r="E55" s="12"/>
      <c r="F55" s="26">
        <v>34658.639999999999</v>
      </c>
      <c r="G55" s="12"/>
      <c r="H55" s="57"/>
      <c r="J55" s="276"/>
    </row>
    <row r="56" spans="1:10" ht="12" outlineLevel="3" x14ac:dyDescent="0.2">
      <c r="A56" s="62"/>
      <c r="B56" s="48" t="s">
        <v>7</v>
      </c>
      <c r="C56" s="48" t="s">
        <v>71</v>
      </c>
      <c r="D56" s="39"/>
      <c r="E56" s="12"/>
      <c r="F56" s="27">
        <v>254</v>
      </c>
      <c r="G56" s="12"/>
      <c r="H56" s="57"/>
    </row>
    <row r="57" spans="1:10" s="6" customFormat="1" ht="15" outlineLevel="2" x14ac:dyDescent="0.2">
      <c r="A57" s="67" t="s">
        <v>31</v>
      </c>
      <c r="B57" s="49" t="s">
        <v>6</v>
      </c>
      <c r="C57" s="49"/>
      <c r="D57" s="40"/>
      <c r="E57" s="20">
        <f>F57</f>
        <v>95974.5</v>
      </c>
      <c r="F57" s="20">
        <v>95974.5</v>
      </c>
      <c r="G57" s="13"/>
      <c r="H57" s="58"/>
      <c r="I57" s="71"/>
      <c r="J57" s="71"/>
    </row>
    <row r="58" spans="1:10" ht="15" outlineLevel="2" x14ac:dyDescent="0.2">
      <c r="A58" s="67"/>
      <c r="B58" s="47" t="s">
        <v>7</v>
      </c>
      <c r="C58" s="47"/>
      <c r="D58" s="38"/>
      <c r="E58" s="11"/>
      <c r="F58" s="11"/>
      <c r="G58" s="11"/>
      <c r="H58" s="56"/>
    </row>
    <row r="59" spans="1:10" ht="12" outlineLevel="3" x14ac:dyDescent="0.2">
      <c r="A59" s="62" t="s">
        <v>32</v>
      </c>
      <c r="B59" s="48" t="s">
        <v>6</v>
      </c>
      <c r="C59" s="48"/>
      <c r="D59" s="39"/>
      <c r="E59" s="12"/>
      <c r="F59" s="26">
        <v>95974.5</v>
      </c>
      <c r="G59" s="12"/>
      <c r="H59" s="57"/>
    </row>
    <row r="60" spans="1:10" ht="12" outlineLevel="3" x14ac:dyDescent="0.2">
      <c r="A60" s="62"/>
      <c r="B60" s="48" t="s">
        <v>7</v>
      </c>
      <c r="C60" s="48" t="s">
        <v>72</v>
      </c>
      <c r="D60" s="39"/>
      <c r="E60" s="12"/>
      <c r="F60" s="12"/>
      <c r="G60" s="12"/>
      <c r="H60" s="57"/>
    </row>
    <row r="61" spans="1:10" s="6" customFormat="1" ht="30" outlineLevel="2" x14ac:dyDescent="0.2">
      <c r="A61" s="67" t="s">
        <v>33</v>
      </c>
      <c r="B61" s="49" t="s">
        <v>6</v>
      </c>
      <c r="C61" s="49"/>
      <c r="D61" s="40"/>
      <c r="E61" s="20">
        <f>F61</f>
        <v>58428.65</v>
      </c>
      <c r="F61" s="20">
        <v>58428.65</v>
      </c>
      <c r="G61" s="13"/>
      <c r="H61" s="58"/>
      <c r="I61" s="71"/>
      <c r="J61" s="71"/>
    </row>
    <row r="62" spans="1:10" ht="15" outlineLevel="2" x14ac:dyDescent="0.2">
      <c r="A62" s="67"/>
      <c r="B62" s="47" t="s">
        <v>7</v>
      </c>
      <c r="C62" s="47"/>
      <c r="D62" s="38"/>
      <c r="E62" s="11"/>
      <c r="F62" s="30"/>
      <c r="G62" s="11"/>
      <c r="H62" s="56"/>
    </row>
    <row r="63" spans="1:10" ht="24" outlineLevel="3" x14ac:dyDescent="0.2">
      <c r="A63" s="62" t="s">
        <v>34</v>
      </c>
      <c r="B63" s="48" t="s">
        <v>6</v>
      </c>
      <c r="C63" s="48"/>
      <c r="D63" s="39"/>
      <c r="E63" s="12"/>
      <c r="F63" s="26">
        <v>8697.76</v>
      </c>
      <c r="G63" s="12"/>
      <c r="H63" s="57"/>
    </row>
    <row r="64" spans="1:10" ht="12" outlineLevel="3" x14ac:dyDescent="0.2">
      <c r="A64" s="62"/>
      <c r="B64" s="48" t="s">
        <v>7</v>
      </c>
      <c r="C64" s="48"/>
      <c r="D64" s="39"/>
      <c r="E64" s="12"/>
      <c r="F64" s="27">
        <v>46</v>
      </c>
      <c r="G64" s="12"/>
      <c r="H64" s="57"/>
    </row>
    <row r="65" spans="1:10" ht="24" outlineLevel="3" x14ac:dyDescent="0.2">
      <c r="A65" s="62" t="s">
        <v>35</v>
      </c>
      <c r="B65" s="48" t="s">
        <v>6</v>
      </c>
      <c r="C65" s="48"/>
      <c r="D65" s="39"/>
      <c r="E65" s="12"/>
      <c r="F65" s="32">
        <v>840</v>
      </c>
      <c r="G65" s="12"/>
      <c r="H65" s="57"/>
    </row>
    <row r="66" spans="1:10" ht="12" outlineLevel="3" x14ac:dyDescent="0.2">
      <c r="A66" s="62"/>
      <c r="B66" s="48" t="s">
        <v>7</v>
      </c>
      <c r="C66" s="48"/>
      <c r="D66" s="39"/>
      <c r="E66" s="12"/>
      <c r="F66" s="27">
        <v>4</v>
      </c>
      <c r="G66" s="12"/>
      <c r="H66" s="57"/>
    </row>
    <row r="67" spans="1:10" ht="24" outlineLevel="3" x14ac:dyDescent="0.2">
      <c r="A67" s="62" t="s">
        <v>36</v>
      </c>
      <c r="B67" s="48" t="s">
        <v>6</v>
      </c>
      <c r="C67" s="48"/>
      <c r="D67" s="39"/>
      <c r="E67" s="12"/>
      <c r="F67" s="26">
        <v>3271.75</v>
      </c>
      <c r="G67" s="12"/>
      <c r="H67" s="57"/>
    </row>
    <row r="68" spans="1:10" ht="12" outlineLevel="3" x14ac:dyDescent="0.2">
      <c r="A68" s="62"/>
      <c r="B68" s="48" t="s">
        <v>7</v>
      </c>
      <c r="C68" s="48"/>
      <c r="D68" s="39"/>
      <c r="E68" s="12"/>
      <c r="F68" s="31">
        <v>2419.9</v>
      </c>
      <c r="G68" s="12"/>
      <c r="H68" s="57"/>
    </row>
    <row r="69" spans="1:10" ht="12" outlineLevel="3" x14ac:dyDescent="0.2">
      <c r="A69" s="62" t="s">
        <v>37</v>
      </c>
      <c r="B69" s="48" t="s">
        <v>6</v>
      </c>
      <c r="C69" s="48"/>
      <c r="D69" s="39"/>
      <c r="E69" s="12"/>
      <c r="F69" s="32">
        <v>420</v>
      </c>
      <c r="G69" s="12"/>
      <c r="H69" s="57"/>
    </row>
    <row r="70" spans="1:10" ht="12" outlineLevel="3" x14ac:dyDescent="0.2">
      <c r="A70" s="62"/>
      <c r="B70" s="48" t="s">
        <v>7</v>
      </c>
      <c r="C70" s="48"/>
      <c r="D70" s="39"/>
      <c r="E70" s="12"/>
      <c r="F70" s="27">
        <v>2</v>
      </c>
      <c r="G70" s="12"/>
      <c r="H70" s="57"/>
    </row>
    <row r="71" spans="1:10" ht="12" outlineLevel="3" x14ac:dyDescent="0.2">
      <c r="A71" s="62" t="s">
        <v>38</v>
      </c>
      <c r="B71" s="48" t="s">
        <v>6</v>
      </c>
      <c r="C71" s="48"/>
      <c r="D71" s="39"/>
      <c r="E71" s="12"/>
      <c r="F71" s="26">
        <v>7139.14</v>
      </c>
      <c r="G71" s="12"/>
      <c r="H71" s="57"/>
    </row>
    <row r="72" spans="1:10" ht="12" outlineLevel="3" x14ac:dyDescent="0.2">
      <c r="A72" s="62"/>
      <c r="B72" s="48" t="s">
        <v>7</v>
      </c>
      <c r="C72" s="48"/>
      <c r="D72" s="39"/>
      <c r="E72" s="12"/>
      <c r="F72" s="27">
        <v>2</v>
      </c>
      <c r="G72" s="12"/>
      <c r="H72" s="57"/>
    </row>
    <row r="73" spans="1:10" ht="12" outlineLevel="3" x14ac:dyDescent="0.2">
      <c r="A73" s="62" t="s">
        <v>39</v>
      </c>
      <c r="B73" s="48" t="s">
        <v>6</v>
      </c>
      <c r="C73" s="48"/>
      <c r="D73" s="39"/>
      <c r="E73" s="12"/>
      <c r="F73" s="26">
        <v>3060</v>
      </c>
      <c r="G73" s="12"/>
      <c r="H73" s="57"/>
    </row>
    <row r="74" spans="1:10" ht="12" outlineLevel="3" x14ac:dyDescent="0.2">
      <c r="A74" s="62"/>
      <c r="B74" s="48" t="s">
        <v>7</v>
      </c>
      <c r="C74" s="48"/>
      <c r="D74" s="39"/>
      <c r="E74" s="12"/>
      <c r="F74" s="27">
        <v>5</v>
      </c>
      <c r="G74" s="12"/>
      <c r="H74" s="57"/>
    </row>
    <row r="75" spans="1:10" ht="12" outlineLevel="3" x14ac:dyDescent="0.2">
      <c r="A75" s="62" t="s">
        <v>40</v>
      </c>
      <c r="B75" s="48" t="s">
        <v>6</v>
      </c>
      <c r="C75" s="48"/>
      <c r="D75" s="39"/>
      <c r="E75" s="12"/>
      <c r="F75" s="26">
        <v>35000</v>
      </c>
      <c r="G75" s="12"/>
      <c r="H75" s="57"/>
    </row>
    <row r="76" spans="1:10" ht="12" outlineLevel="3" x14ac:dyDescent="0.2">
      <c r="A76" s="62"/>
      <c r="B76" s="48" t="s">
        <v>7</v>
      </c>
      <c r="C76" s="48"/>
      <c r="D76" s="39"/>
      <c r="E76" s="12"/>
      <c r="F76" s="12"/>
      <c r="G76" s="12"/>
      <c r="H76" s="57"/>
    </row>
    <row r="77" spans="1:10" s="6" customFormat="1" ht="30" outlineLevel="2" x14ac:dyDescent="0.2">
      <c r="A77" s="67" t="s">
        <v>41</v>
      </c>
      <c r="B77" s="49" t="s">
        <v>6</v>
      </c>
      <c r="C77" s="49"/>
      <c r="D77" s="40"/>
      <c r="E77" s="20">
        <f>F77</f>
        <v>36275.410000000003</v>
      </c>
      <c r="F77" s="20">
        <v>36275.410000000003</v>
      </c>
      <c r="G77" s="13"/>
      <c r="H77" s="58"/>
      <c r="I77" s="71"/>
      <c r="J77" s="71"/>
    </row>
    <row r="78" spans="1:10" ht="15" outlineLevel="2" x14ac:dyDescent="0.2">
      <c r="A78" s="67"/>
      <c r="B78" s="47" t="s">
        <v>7</v>
      </c>
      <c r="C78" s="47"/>
      <c r="D78" s="38"/>
      <c r="E78" s="11"/>
      <c r="F78" s="25"/>
      <c r="G78" s="11"/>
      <c r="H78" s="56"/>
    </row>
    <row r="79" spans="1:10" ht="12" outlineLevel="3" x14ac:dyDescent="0.2">
      <c r="A79" s="62" t="s">
        <v>42</v>
      </c>
      <c r="B79" s="48" t="s">
        <v>6</v>
      </c>
      <c r="C79" s="48"/>
      <c r="D79" s="39"/>
      <c r="E79" s="12"/>
      <c r="F79" s="26">
        <v>17022.189999999999</v>
      </c>
      <c r="G79" s="12"/>
      <c r="H79" s="57"/>
    </row>
    <row r="80" spans="1:10" ht="12" outlineLevel="3" x14ac:dyDescent="0.2">
      <c r="A80" s="62"/>
      <c r="B80" s="48" t="s">
        <v>7</v>
      </c>
      <c r="C80" s="48"/>
      <c r="D80" s="39"/>
      <c r="E80" s="12"/>
      <c r="F80" s="27">
        <v>44</v>
      </c>
      <c r="G80" s="12"/>
      <c r="H80" s="57"/>
    </row>
    <row r="81" spans="1:10" ht="12" outlineLevel="3" x14ac:dyDescent="0.2">
      <c r="A81" s="62" t="s">
        <v>43</v>
      </c>
      <c r="B81" s="48" t="s">
        <v>6</v>
      </c>
      <c r="C81" s="48"/>
      <c r="D81" s="39"/>
      <c r="E81" s="12"/>
      <c r="F81" s="26">
        <v>10820.04</v>
      </c>
      <c r="G81" s="12"/>
      <c r="H81" s="57"/>
    </row>
    <row r="82" spans="1:10" ht="12" outlineLevel="3" x14ac:dyDescent="0.2">
      <c r="A82" s="62"/>
      <c r="B82" s="48" t="s">
        <v>7</v>
      </c>
      <c r="C82" s="48"/>
      <c r="D82" s="39"/>
      <c r="E82" s="12"/>
      <c r="F82" s="27">
        <v>4</v>
      </c>
      <c r="G82" s="12"/>
      <c r="H82" s="57"/>
    </row>
    <row r="83" spans="1:10" ht="12" outlineLevel="3" x14ac:dyDescent="0.2">
      <c r="A83" s="62" t="s">
        <v>44</v>
      </c>
      <c r="B83" s="48" t="s">
        <v>6</v>
      </c>
      <c r="C83" s="48"/>
      <c r="D83" s="39"/>
      <c r="E83" s="12"/>
      <c r="F83" s="26">
        <v>8433.18</v>
      </c>
      <c r="G83" s="12"/>
      <c r="H83" s="57"/>
    </row>
    <row r="84" spans="1:10" ht="12" outlineLevel="3" x14ac:dyDescent="0.2">
      <c r="A84" s="62"/>
      <c r="B84" s="48" t="s">
        <v>7</v>
      </c>
      <c r="C84" s="48"/>
      <c r="D84" s="39"/>
      <c r="E84" s="12"/>
      <c r="F84" s="27">
        <v>5</v>
      </c>
      <c r="G84" s="12"/>
      <c r="H84" s="57"/>
    </row>
    <row r="85" spans="1:10" s="6" customFormat="1" ht="15" outlineLevel="2" x14ac:dyDescent="0.2">
      <c r="A85" s="67" t="s">
        <v>45</v>
      </c>
      <c r="B85" s="49" t="s">
        <v>6</v>
      </c>
      <c r="C85" s="49"/>
      <c r="D85" s="40"/>
      <c r="E85" s="21">
        <f>40807.45</f>
        <v>40807.449999999997</v>
      </c>
      <c r="F85" s="20">
        <v>42369.68</v>
      </c>
      <c r="G85" s="13"/>
      <c r="H85" s="58"/>
      <c r="I85" s="71"/>
      <c r="J85" s="71"/>
    </row>
    <row r="86" spans="1:10" ht="15" outlineLevel="2" x14ac:dyDescent="0.2">
      <c r="A86" s="67"/>
      <c r="B86" s="47" t="s">
        <v>7</v>
      </c>
      <c r="C86" s="47"/>
      <c r="D86" s="38"/>
      <c r="E86" s="11"/>
      <c r="F86" s="30"/>
      <c r="G86" s="11"/>
      <c r="H86" s="56"/>
    </row>
    <row r="87" spans="1:10" ht="12" outlineLevel="3" x14ac:dyDescent="0.2">
      <c r="A87" s="62" t="s">
        <v>46</v>
      </c>
      <c r="B87" s="48" t="s">
        <v>6</v>
      </c>
      <c r="C87" s="48"/>
      <c r="D87" s="39"/>
      <c r="E87" s="12"/>
      <c r="F87" s="26">
        <v>24735.45</v>
      </c>
      <c r="G87" s="12"/>
      <c r="H87" s="57"/>
    </row>
    <row r="88" spans="1:10" ht="12" outlineLevel="3" x14ac:dyDescent="0.2">
      <c r="A88" s="62"/>
      <c r="B88" s="48" t="s">
        <v>7</v>
      </c>
      <c r="C88" s="48"/>
      <c r="D88" s="39"/>
      <c r="E88" s="12"/>
      <c r="F88" s="31">
        <v>34354.800000000003</v>
      </c>
      <c r="G88" s="12"/>
      <c r="H88" s="57"/>
    </row>
    <row r="89" spans="1:10" ht="12" outlineLevel="3" x14ac:dyDescent="0.2">
      <c r="A89" s="62" t="s">
        <v>47</v>
      </c>
      <c r="B89" s="48" t="s">
        <v>6</v>
      </c>
      <c r="C89" s="48"/>
      <c r="D89" s="39"/>
      <c r="E89" s="12"/>
      <c r="F89" s="32">
        <v>400</v>
      </c>
      <c r="G89" s="12"/>
      <c r="H89" s="57"/>
    </row>
    <row r="90" spans="1:10" ht="12" outlineLevel="3" x14ac:dyDescent="0.2">
      <c r="A90" s="62"/>
      <c r="B90" s="48" t="s">
        <v>7</v>
      </c>
      <c r="C90" s="48"/>
      <c r="D90" s="39"/>
      <c r="E90" s="12"/>
      <c r="F90" s="12"/>
      <c r="G90" s="12"/>
      <c r="H90" s="57"/>
    </row>
    <row r="91" spans="1:10" ht="12" outlineLevel="3" x14ac:dyDescent="0.2">
      <c r="A91" s="62" t="s">
        <v>48</v>
      </c>
      <c r="B91" s="48" t="s">
        <v>6</v>
      </c>
      <c r="C91" s="48"/>
      <c r="D91" s="39"/>
      <c r="E91" s="12"/>
      <c r="F91" s="26">
        <v>9970</v>
      </c>
      <c r="G91" s="12"/>
      <c r="H91" s="57"/>
    </row>
    <row r="92" spans="1:10" ht="12" outlineLevel="3" x14ac:dyDescent="0.2">
      <c r="A92" s="62"/>
      <c r="B92" s="48" t="s">
        <v>7</v>
      </c>
      <c r="C92" s="48"/>
      <c r="D92" s="39"/>
      <c r="E92" s="12"/>
      <c r="F92" s="31">
        <v>17177.400000000001</v>
      </c>
      <c r="G92" s="12"/>
      <c r="H92" s="57"/>
    </row>
    <row r="93" spans="1:10" ht="12" outlineLevel="3" x14ac:dyDescent="0.2">
      <c r="A93" s="62" t="s">
        <v>49</v>
      </c>
      <c r="B93" s="48" t="s">
        <v>6</v>
      </c>
      <c r="C93" s="48"/>
      <c r="D93" s="39"/>
      <c r="E93" s="12"/>
      <c r="F93" s="26">
        <v>7264.23</v>
      </c>
      <c r="G93" s="12"/>
      <c r="H93" s="57"/>
    </row>
    <row r="94" spans="1:10" ht="12" outlineLevel="3" x14ac:dyDescent="0.2">
      <c r="A94" s="62"/>
      <c r="B94" s="48" t="s">
        <v>7</v>
      </c>
      <c r="C94" s="48"/>
      <c r="D94" s="39"/>
      <c r="E94" s="12"/>
      <c r="F94" s="27">
        <v>96</v>
      </c>
      <c r="G94" s="12"/>
      <c r="H94" s="57"/>
    </row>
    <row r="95" spans="1:10" s="6" customFormat="1" ht="15" outlineLevel="2" x14ac:dyDescent="0.2">
      <c r="A95" s="67" t="s">
        <v>50</v>
      </c>
      <c r="B95" s="49" t="s">
        <v>6</v>
      </c>
      <c r="C95" s="49"/>
      <c r="D95" s="40"/>
      <c r="E95" s="20">
        <f>F95</f>
        <v>16231.46</v>
      </c>
      <c r="F95" s="20">
        <v>16231.46</v>
      </c>
      <c r="G95" s="13"/>
      <c r="H95" s="58"/>
      <c r="I95" s="71"/>
      <c r="J95" s="71"/>
    </row>
    <row r="96" spans="1:10" ht="15" outlineLevel="2" x14ac:dyDescent="0.2">
      <c r="A96" s="67"/>
      <c r="B96" s="47" t="s">
        <v>7</v>
      </c>
      <c r="C96" s="47"/>
      <c r="D96" s="38"/>
      <c r="E96" s="11"/>
      <c r="F96" s="30"/>
      <c r="G96" s="11"/>
      <c r="H96" s="56"/>
    </row>
    <row r="97" spans="1:9" ht="12" outlineLevel="3" x14ac:dyDescent="0.2">
      <c r="A97" s="62" t="s">
        <v>51</v>
      </c>
      <c r="B97" s="48" t="s">
        <v>6</v>
      </c>
      <c r="C97" s="48"/>
      <c r="D97" s="39"/>
      <c r="E97" s="12"/>
      <c r="F97" s="26">
        <v>8599.2000000000007</v>
      </c>
      <c r="G97" s="12"/>
      <c r="H97" s="57"/>
    </row>
    <row r="98" spans="1:9" ht="12" outlineLevel="3" x14ac:dyDescent="0.2">
      <c r="A98" s="62"/>
      <c r="B98" s="48" t="s">
        <v>7</v>
      </c>
      <c r="C98" s="48"/>
      <c r="D98" s="39"/>
      <c r="E98" s="12"/>
      <c r="F98" s="31">
        <v>68709.600000000006</v>
      </c>
      <c r="G98" s="12"/>
      <c r="H98" s="57"/>
    </row>
    <row r="99" spans="1:9" ht="12" outlineLevel="3" x14ac:dyDescent="0.2">
      <c r="A99" s="62" t="s">
        <v>52</v>
      </c>
      <c r="B99" s="48" t="s">
        <v>6</v>
      </c>
      <c r="C99" s="48"/>
      <c r="D99" s="39"/>
      <c r="E99" s="12"/>
      <c r="F99" s="26">
        <v>7632.26</v>
      </c>
      <c r="G99" s="12"/>
      <c r="H99" s="57"/>
    </row>
    <row r="100" spans="1:9" ht="12" outlineLevel="3" x14ac:dyDescent="0.2">
      <c r="A100" s="62"/>
      <c r="B100" s="48" t="s">
        <v>7</v>
      </c>
      <c r="C100" s="48"/>
      <c r="D100" s="39"/>
      <c r="E100" s="12"/>
      <c r="F100" s="27">
        <v>13.5</v>
      </c>
      <c r="G100" s="12"/>
      <c r="H100" s="57"/>
    </row>
    <row r="101" spans="1:9" ht="13.5" thickBot="1" x14ac:dyDescent="0.25">
      <c r="A101" s="68"/>
      <c r="B101" s="51" t="s">
        <v>7</v>
      </c>
      <c r="C101" s="51"/>
      <c r="D101" s="42"/>
      <c r="E101" s="15"/>
      <c r="F101" s="33"/>
      <c r="G101" s="33"/>
      <c r="H101" s="60"/>
    </row>
    <row r="103" spans="1:9" s="357" customFormat="1" ht="18.75" x14ac:dyDescent="0.3">
      <c r="A103" s="355" t="s">
        <v>89</v>
      </c>
      <c r="B103" s="355"/>
      <c r="C103" s="355"/>
      <c r="D103" s="355"/>
      <c r="E103" s="356"/>
      <c r="F103" s="355" t="s">
        <v>90</v>
      </c>
      <c r="G103" s="355"/>
      <c r="H103" s="355"/>
      <c r="I103" s="355"/>
    </row>
  </sheetData>
  <mergeCells count="7">
    <mergeCell ref="H7:H9"/>
    <mergeCell ref="B7:B9"/>
    <mergeCell ref="C7:C9"/>
    <mergeCell ref="D7:D9"/>
    <mergeCell ref="E7:E9"/>
    <mergeCell ref="F7:F9"/>
    <mergeCell ref="G7:G9"/>
  </mergeCells>
  <printOptions horizontalCentered="1"/>
  <pageMargins left="0.19685039370078741" right="0.19685039370078741" top="0.19685039370078741" bottom="0.39370078740157483" header="0.51181102362204722" footer="0.51181102362204722"/>
  <pageSetup paperSize="9" scale="7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92"/>
  <sheetViews>
    <sheetView topLeftCell="A43" workbookViewId="0">
      <selection activeCell="A92" sqref="A92:XFD92"/>
    </sheetView>
  </sheetViews>
  <sheetFormatPr defaultColWidth="10.5" defaultRowHeight="11.45" customHeight="1" outlineLevelRow="3" x14ac:dyDescent="0.2"/>
  <cols>
    <col min="1" max="1" width="55.6640625" style="74" customWidth="1"/>
    <col min="2" max="2" width="9.33203125" style="74" customWidth="1"/>
    <col min="3" max="3" width="10.1640625" style="74" customWidth="1"/>
    <col min="4" max="4" width="20.6640625" style="74" customWidth="1"/>
    <col min="5" max="5" width="18.6640625" style="76" customWidth="1"/>
    <col min="6" max="7" width="18.6640625" style="74" customWidth="1"/>
    <col min="8" max="8" width="18" style="74" customWidth="1"/>
    <col min="9" max="9" width="18.6640625" style="74" hidden="1" customWidth="1"/>
    <col min="10" max="16384" width="10.5" style="77"/>
  </cols>
  <sheetData>
    <row r="1" spans="1:9" ht="18.75" x14ac:dyDescent="0.3">
      <c r="D1" s="75" t="s">
        <v>73</v>
      </c>
    </row>
    <row r="2" spans="1:9" ht="18.75" x14ac:dyDescent="0.3">
      <c r="D2" s="75" t="s">
        <v>74</v>
      </c>
    </row>
    <row r="3" spans="1:9" ht="18.75" x14ac:dyDescent="0.3">
      <c r="D3" s="75" t="s">
        <v>75</v>
      </c>
    </row>
    <row r="5" spans="1:9" s="78" customFormat="1" ht="12.95" customHeight="1" x14ac:dyDescent="0.25">
      <c r="A5" s="313" t="s">
        <v>0</v>
      </c>
      <c r="B5" s="313"/>
      <c r="C5" s="313"/>
      <c r="D5" s="313"/>
      <c r="E5" s="313"/>
      <c r="F5" s="313"/>
      <c r="G5" s="313"/>
      <c r="H5" s="313"/>
      <c r="I5" s="313"/>
    </row>
    <row r="6" spans="1:9" ht="15.95" customHeight="1" x14ac:dyDescent="0.25">
      <c r="A6" s="313" t="s">
        <v>76</v>
      </c>
      <c r="B6" s="313"/>
      <c r="C6" s="313"/>
      <c r="D6" s="313"/>
      <c r="E6" s="313"/>
      <c r="F6" s="313"/>
      <c r="G6" s="313"/>
      <c r="H6" s="313"/>
      <c r="I6" s="313"/>
    </row>
    <row r="7" spans="1:9" s="74" customFormat="1" ht="12" thickBot="1" x14ac:dyDescent="0.25">
      <c r="E7" s="76"/>
    </row>
    <row r="8" spans="1:9" s="80" customFormat="1" ht="13.5" thickBot="1" x14ac:dyDescent="0.25">
      <c r="A8" s="79" t="s">
        <v>77</v>
      </c>
      <c r="B8" s="314" t="s">
        <v>78</v>
      </c>
      <c r="C8" s="317" t="s">
        <v>58</v>
      </c>
      <c r="D8" s="320" t="s">
        <v>114</v>
      </c>
      <c r="E8" s="323" t="s">
        <v>113</v>
      </c>
      <c r="F8" s="326" t="s">
        <v>112</v>
      </c>
      <c r="G8" s="329" t="s">
        <v>79</v>
      </c>
      <c r="H8" s="330"/>
    </row>
    <row r="9" spans="1:9" s="80" customFormat="1" ht="12.75" x14ac:dyDescent="0.2">
      <c r="A9" s="81" t="s">
        <v>2</v>
      </c>
      <c r="B9" s="315"/>
      <c r="C9" s="318"/>
      <c r="D9" s="321"/>
      <c r="E9" s="324"/>
      <c r="F9" s="327"/>
      <c r="G9" s="331" t="s">
        <v>110</v>
      </c>
      <c r="H9" s="334" t="s">
        <v>111</v>
      </c>
    </row>
    <row r="10" spans="1:9" s="80" customFormat="1" ht="12.75" x14ac:dyDescent="0.2">
      <c r="A10" s="81" t="s">
        <v>3</v>
      </c>
      <c r="B10" s="315"/>
      <c r="C10" s="318"/>
      <c r="D10" s="321"/>
      <c r="E10" s="324"/>
      <c r="F10" s="327"/>
      <c r="G10" s="332"/>
      <c r="H10" s="335"/>
    </row>
    <row r="11" spans="1:9" s="80" customFormat="1" ht="13.5" thickBot="1" x14ac:dyDescent="0.25">
      <c r="A11" s="82" t="s">
        <v>4</v>
      </c>
      <c r="B11" s="316"/>
      <c r="C11" s="319"/>
      <c r="D11" s="322"/>
      <c r="E11" s="325"/>
      <c r="F11" s="328"/>
      <c r="G11" s="333"/>
      <c r="H11" s="336"/>
    </row>
    <row r="12" spans="1:9" s="302" customFormat="1" ht="13.5" thickBot="1" x14ac:dyDescent="0.25">
      <c r="A12" s="296">
        <v>1</v>
      </c>
      <c r="B12" s="297">
        <v>2</v>
      </c>
      <c r="C12" s="298">
        <v>3</v>
      </c>
      <c r="D12" s="299">
        <v>4</v>
      </c>
      <c r="E12" s="298">
        <v>5</v>
      </c>
      <c r="F12" s="299">
        <v>6</v>
      </c>
      <c r="G12" s="300">
        <v>7</v>
      </c>
      <c r="H12" s="301">
        <v>8</v>
      </c>
    </row>
    <row r="13" spans="1:9" s="90" customFormat="1" ht="15.75" x14ac:dyDescent="0.25">
      <c r="A13" s="337" t="s">
        <v>80</v>
      </c>
      <c r="B13" s="83" t="s">
        <v>6</v>
      </c>
      <c r="C13" s="84"/>
      <c r="D13" s="85">
        <f>D21+D15</f>
        <v>769066.8</v>
      </c>
      <c r="E13" s="86">
        <f>E15+E21</f>
        <v>117835.55000000002</v>
      </c>
      <c r="F13" s="85">
        <f>F15+F21</f>
        <v>153695.35516713822</v>
      </c>
      <c r="G13" s="87">
        <f>E13-F13</f>
        <v>-35859.805167138198</v>
      </c>
      <c r="H13" s="88">
        <f>D13-F13</f>
        <v>615371.44483286189</v>
      </c>
      <c r="I13" s="89">
        <v>596726.13</v>
      </c>
    </row>
    <row r="14" spans="1:9" ht="12.95" customHeight="1" thickBot="1" x14ac:dyDescent="0.25">
      <c r="A14" s="338"/>
      <c r="B14" s="91" t="s">
        <v>7</v>
      </c>
      <c r="C14" s="92"/>
      <c r="D14" s="93">
        <v>5760.8</v>
      </c>
      <c r="E14" s="94"/>
      <c r="F14" s="95">
        <v>53073.3</v>
      </c>
      <c r="G14" s="96" t="s">
        <v>81</v>
      </c>
      <c r="H14" s="97"/>
      <c r="I14" s="98">
        <v>4534.7</v>
      </c>
    </row>
    <row r="15" spans="1:9" s="106" customFormat="1" ht="15" outlineLevel="1" x14ac:dyDescent="0.25">
      <c r="A15" s="311" t="s">
        <v>8</v>
      </c>
      <c r="B15" s="99" t="s">
        <v>6</v>
      </c>
      <c r="C15" s="100"/>
      <c r="D15" s="101">
        <f>136819</f>
        <v>136819</v>
      </c>
      <c r="E15" s="102">
        <v>15858.07</v>
      </c>
      <c r="F15" s="101">
        <v>15858.07</v>
      </c>
      <c r="G15" s="103">
        <f>E15-F15</f>
        <v>0</v>
      </c>
      <c r="H15" s="104">
        <f>D15-F15</f>
        <v>120960.93</v>
      </c>
      <c r="I15" s="105">
        <v>120960.93</v>
      </c>
    </row>
    <row r="16" spans="1:9" ht="15.75" outlineLevel="1" thickBot="1" x14ac:dyDescent="0.25">
      <c r="A16" s="312"/>
      <c r="B16" s="107" t="s">
        <v>7</v>
      </c>
      <c r="C16" s="108"/>
      <c r="D16" s="109"/>
      <c r="E16" s="110"/>
      <c r="F16" s="111">
        <v>5</v>
      </c>
      <c r="G16" s="112" t="s">
        <v>81</v>
      </c>
      <c r="H16" s="113"/>
      <c r="I16" s="114">
        <v>28799</v>
      </c>
    </row>
    <row r="17" spans="1:9" s="123" customFormat="1" ht="12" customHeight="1" outlineLevel="2" x14ac:dyDescent="0.2">
      <c r="A17" s="339" t="s">
        <v>11</v>
      </c>
      <c r="B17" s="115" t="s">
        <v>6</v>
      </c>
      <c r="C17" s="116"/>
      <c r="D17" s="117"/>
      <c r="E17" s="118"/>
      <c r="F17" s="119">
        <v>15858.07</v>
      </c>
      <c r="G17" s="120"/>
      <c r="H17" s="121">
        <v>15858.07</v>
      </c>
      <c r="I17" s="122"/>
    </row>
    <row r="18" spans="1:9" ht="12" customHeight="1" outlineLevel="2" x14ac:dyDescent="0.2">
      <c r="A18" s="340"/>
      <c r="B18" s="124" t="s">
        <v>7</v>
      </c>
      <c r="C18" s="125"/>
      <c r="D18" s="126"/>
      <c r="E18" s="127"/>
      <c r="F18" s="128">
        <v>5</v>
      </c>
      <c r="G18" s="129"/>
      <c r="H18" s="130"/>
      <c r="I18" s="131"/>
    </row>
    <row r="19" spans="1:9" ht="12" customHeight="1" outlineLevel="3" x14ac:dyDescent="0.2">
      <c r="A19" s="341" t="s">
        <v>82</v>
      </c>
      <c r="B19" s="132" t="s">
        <v>6</v>
      </c>
      <c r="C19" s="133"/>
      <c r="D19" s="134"/>
      <c r="E19" s="135"/>
      <c r="F19" s="136">
        <v>15858.07</v>
      </c>
      <c r="G19" s="137"/>
      <c r="H19" s="138"/>
      <c r="I19" s="139"/>
    </row>
    <row r="20" spans="1:9" ht="12.75" outlineLevel="3" thickBot="1" x14ac:dyDescent="0.25">
      <c r="A20" s="342"/>
      <c r="B20" s="140" t="s">
        <v>7</v>
      </c>
      <c r="C20" s="141" t="s">
        <v>83</v>
      </c>
      <c r="D20" s="142"/>
      <c r="E20" s="143"/>
      <c r="F20" s="144">
        <v>5</v>
      </c>
      <c r="G20" s="145"/>
      <c r="H20" s="146"/>
      <c r="I20" s="139"/>
    </row>
    <row r="21" spans="1:9" s="106" customFormat="1" ht="15" outlineLevel="1" x14ac:dyDescent="0.25">
      <c r="A21" s="311" t="s">
        <v>16</v>
      </c>
      <c r="B21" s="99" t="s">
        <v>6</v>
      </c>
      <c r="C21" s="100"/>
      <c r="D21" s="101">
        <f>632247.8</f>
        <v>632247.80000000005</v>
      </c>
      <c r="E21" s="102">
        <f>E23+E27+E33+E39+E49+E53+E63+E69+E79</f>
        <v>101977.48000000001</v>
      </c>
      <c r="F21" s="101">
        <f>F23+F27+F33+F39+F49+F53+F63+F69+F79</f>
        <v>137837.28516713821</v>
      </c>
      <c r="G21" s="103">
        <f>E21-F21</f>
        <v>-35859.805167138198</v>
      </c>
      <c r="H21" s="104">
        <f>D21-F21</f>
        <v>494410.51483286184</v>
      </c>
      <c r="I21" s="105">
        <v>475765.2</v>
      </c>
    </row>
    <row r="22" spans="1:9" ht="15.75" outlineLevel="1" thickBot="1" x14ac:dyDescent="0.25">
      <c r="A22" s="312"/>
      <c r="B22" s="107" t="s">
        <v>7</v>
      </c>
      <c r="C22" s="108"/>
      <c r="D22" s="109"/>
      <c r="E22" s="110"/>
      <c r="F22" s="147">
        <v>53068.3</v>
      </c>
      <c r="G22" s="112" t="s">
        <v>81</v>
      </c>
      <c r="H22" s="148"/>
      <c r="I22" s="149"/>
    </row>
    <row r="23" spans="1:9" s="157" customFormat="1" ht="18" customHeight="1" outlineLevel="2" x14ac:dyDescent="0.2">
      <c r="A23" s="339" t="s">
        <v>17</v>
      </c>
      <c r="B23" s="150" t="s">
        <v>6</v>
      </c>
      <c r="C23" s="151"/>
      <c r="D23" s="152"/>
      <c r="E23" s="153">
        <f>E25</f>
        <v>20738.88</v>
      </c>
      <c r="F23" s="154">
        <v>20738.88</v>
      </c>
      <c r="G23" s="155">
        <f>E23-F23</f>
        <v>0</v>
      </c>
      <c r="H23" s="156"/>
      <c r="I23" s="131"/>
    </row>
    <row r="24" spans="1:9" ht="18" customHeight="1" outlineLevel="2" x14ac:dyDescent="0.2">
      <c r="A24" s="340"/>
      <c r="B24" s="124" t="s">
        <v>7</v>
      </c>
      <c r="C24" s="125"/>
      <c r="D24" s="126"/>
      <c r="E24" s="127"/>
      <c r="F24" s="158">
        <v>11521.6</v>
      </c>
      <c r="G24" s="129"/>
      <c r="H24" s="159"/>
      <c r="I24" s="131"/>
    </row>
    <row r="25" spans="1:9" ht="12" customHeight="1" outlineLevel="3" x14ac:dyDescent="0.2">
      <c r="A25" s="341" t="s">
        <v>18</v>
      </c>
      <c r="B25" s="132" t="s">
        <v>6</v>
      </c>
      <c r="C25" s="133"/>
      <c r="D25" s="134"/>
      <c r="E25" s="135">
        <f>20738.88</f>
        <v>20738.88</v>
      </c>
      <c r="F25" s="136">
        <v>20738.88</v>
      </c>
      <c r="G25" s="160">
        <f>E25-F25</f>
        <v>0</v>
      </c>
      <c r="H25" s="138"/>
      <c r="I25" s="139"/>
    </row>
    <row r="26" spans="1:9" ht="12" customHeight="1" outlineLevel="3" x14ac:dyDescent="0.2">
      <c r="A26" s="341"/>
      <c r="B26" s="132" t="s">
        <v>7</v>
      </c>
      <c r="C26" s="133" t="s">
        <v>62</v>
      </c>
      <c r="D26" s="134"/>
      <c r="E26" s="135"/>
      <c r="F26" s="161">
        <v>11521.6</v>
      </c>
      <c r="G26" s="137"/>
      <c r="H26" s="162"/>
      <c r="I26" s="139"/>
    </row>
    <row r="27" spans="1:9" ht="12" customHeight="1" outlineLevel="2" x14ac:dyDescent="0.2">
      <c r="A27" s="340" t="s">
        <v>19</v>
      </c>
      <c r="B27" s="124" t="s">
        <v>6</v>
      </c>
      <c r="C27" s="125"/>
      <c r="D27" s="126"/>
      <c r="E27" s="127">
        <f>E29+E31</f>
        <v>4088.27</v>
      </c>
      <c r="F27" s="163">
        <v>4104</v>
      </c>
      <c r="G27" s="164">
        <f>E27-F27</f>
        <v>-15.730000000000018</v>
      </c>
      <c r="H27" s="165"/>
      <c r="I27" s="131"/>
    </row>
    <row r="28" spans="1:9" ht="12" customHeight="1" outlineLevel="2" x14ac:dyDescent="0.2">
      <c r="A28" s="340"/>
      <c r="B28" s="124" t="s">
        <v>7</v>
      </c>
      <c r="C28" s="125"/>
      <c r="D28" s="126"/>
      <c r="E28" s="127"/>
      <c r="F28" s="128">
        <v>102</v>
      </c>
      <c r="G28" s="129"/>
      <c r="H28" s="130"/>
      <c r="I28" s="131"/>
    </row>
    <row r="29" spans="1:9" ht="12" customHeight="1" outlineLevel="3" x14ac:dyDescent="0.2">
      <c r="A29" s="341" t="s">
        <v>20</v>
      </c>
      <c r="B29" s="132" t="s">
        <v>6</v>
      </c>
      <c r="C29" s="133"/>
      <c r="D29" s="134"/>
      <c r="E29" s="135">
        <f>F29-15.73</f>
        <v>1280.27</v>
      </c>
      <c r="F29" s="136">
        <v>1296</v>
      </c>
      <c r="G29" s="137"/>
      <c r="H29" s="138"/>
      <c r="I29" s="139"/>
    </row>
    <row r="30" spans="1:9" ht="12" customHeight="1" outlineLevel="3" x14ac:dyDescent="0.2">
      <c r="A30" s="341"/>
      <c r="B30" s="132" t="s">
        <v>7</v>
      </c>
      <c r="C30" s="133" t="s">
        <v>84</v>
      </c>
      <c r="D30" s="134"/>
      <c r="E30" s="135"/>
      <c r="F30" s="166">
        <v>24</v>
      </c>
      <c r="G30" s="137"/>
      <c r="H30" s="167"/>
      <c r="I30" s="139"/>
    </row>
    <row r="31" spans="1:9" ht="12" customHeight="1" outlineLevel="3" x14ac:dyDescent="0.2">
      <c r="A31" s="341" t="s">
        <v>21</v>
      </c>
      <c r="B31" s="132" t="s">
        <v>6</v>
      </c>
      <c r="C31" s="133"/>
      <c r="D31" s="134"/>
      <c r="E31" s="135">
        <f>F31</f>
        <v>2808</v>
      </c>
      <c r="F31" s="136">
        <v>2808</v>
      </c>
      <c r="G31" s="137"/>
      <c r="H31" s="138"/>
      <c r="I31" s="139"/>
    </row>
    <row r="32" spans="1:9" ht="12" customHeight="1" outlineLevel="3" x14ac:dyDescent="0.2">
      <c r="A32" s="341"/>
      <c r="B32" s="132" t="s">
        <v>7</v>
      </c>
      <c r="C32" s="133" t="s">
        <v>65</v>
      </c>
      <c r="D32" s="134"/>
      <c r="E32" s="135"/>
      <c r="F32" s="166">
        <v>78</v>
      </c>
      <c r="G32" s="137"/>
      <c r="H32" s="167"/>
      <c r="I32" s="139"/>
    </row>
    <row r="33" spans="1:10" ht="18" customHeight="1" outlineLevel="2" x14ac:dyDescent="0.2">
      <c r="A33" s="340" t="s">
        <v>22</v>
      </c>
      <c r="B33" s="124" t="s">
        <v>6</v>
      </c>
      <c r="C33" s="125"/>
      <c r="D33" s="126"/>
      <c r="E33" s="127">
        <f>E35+E37</f>
        <v>10544.84</v>
      </c>
      <c r="F33" s="163">
        <f>F35+F37</f>
        <v>12443.05</v>
      </c>
      <c r="G33" s="164">
        <f>E33-F33</f>
        <v>-1898.2099999999991</v>
      </c>
      <c r="H33" s="165"/>
      <c r="I33" s="131"/>
    </row>
    <row r="34" spans="1:10" ht="18" customHeight="1" outlineLevel="2" x14ac:dyDescent="0.2">
      <c r="A34" s="340"/>
      <c r="B34" s="124" t="s">
        <v>7</v>
      </c>
      <c r="C34" s="125"/>
      <c r="D34" s="126"/>
      <c r="E34" s="127"/>
      <c r="F34" s="128">
        <v>81</v>
      </c>
      <c r="G34" s="129"/>
      <c r="H34" s="130"/>
      <c r="I34" s="131"/>
    </row>
    <row r="35" spans="1:10" ht="12" customHeight="1" outlineLevel="3" x14ac:dyDescent="0.2">
      <c r="A35" s="341" t="s">
        <v>23</v>
      </c>
      <c r="B35" s="132" t="s">
        <v>6</v>
      </c>
      <c r="C35" s="133"/>
      <c r="D35" s="134"/>
      <c r="E35" s="135">
        <f>F35</f>
        <v>10544.84</v>
      </c>
      <c r="F35" s="136">
        <v>10544.84</v>
      </c>
      <c r="G35" s="137"/>
      <c r="H35" s="138"/>
      <c r="I35" s="139"/>
    </row>
    <row r="36" spans="1:10" ht="12" customHeight="1" outlineLevel="3" x14ac:dyDescent="0.2">
      <c r="A36" s="341"/>
      <c r="B36" s="132" t="s">
        <v>7</v>
      </c>
      <c r="C36" s="133" t="s">
        <v>65</v>
      </c>
      <c r="D36" s="134"/>
      <c r="E36" s="135"/>
      <c r="F36" s="166">
        <v>78</v>
      </c>
      <c r="G36" s="137"/>
      <c r="H36" s="167"/>
      <c r="I36" s="139"/>
    </row>
    <row r="37" spans="1:10" ht="12" customHeight="1" outlineLevel="3" x14ac:dyDescent="0.2">
      <c r="A37" s="341" t="s">
        <v>24</v>
      </c>
      <c r="B37" s="132" t="s">
        <v>6</v>
      </c>
      <c r="C37" s="133"/>
      <c r="D37" s="134"/>
      <c r="E37" s="135"/>
      <c r="F37" s="136">
        <v>1898.21</v>
      </c>
      <c r="G37" s="137"/>
      <c r="H37" s="138"/>
      <c r="I37" s="139"/>
    </row>
    <row r="38" spans="1:10" ht="12" customHeight="1" outlineLevel="3" x14ac:dyDescent="0.2">
      <c r="A38" s="341"/>
      <c r="B38" s="132" t="s">
        <v>7</v>
      </c>
      <c r="C38" s="133" t="s">
        <v>85</v>
      </c>
      <c r="D38" s="134"/>
      <c r="E38" s="135"/>
      <c r="F38" s="166">
        <v>3</v>
      </c>
      <c r="G38" s="137"/>
      <c r="H38" s="167"/>
      <c r="I38" s="139"/>
    </row>
    <row r="39" spans="1:10" ht="12" customHeight="1" outlineLevel="2" x14ac:dyDescent="0.2">
      <c r="A39" s="340" t="s">
        <v>26</v>
      </c>
      <c r="B39" s="124" t="s">
        <v>6</v>
      </c>
      <c r="C39" s="125"/>
      <c r="D39" s="126"/>
      <c r="E39" s="127">
        <f>E41+E45+E47+E43</f>
        <v>17708.620000000003</v>
      </c>
      <c r="F39" s="127">
        <f>F41+F45+F47+F43</f>
        <v>18669.05516713822</v>
      </c>
      <c r="G39" s="164">
        <f>E39-F39</f>
        <v>-960.43516713821737</v>
      </c>
      <c r="H39" s="165"/>
      <c r="I39" s="131"/>
    </row>
    <row r="40" spans="1:10" ht="12" customHeight="1" outlineLevel="2" x14ac:dyDescent="0.2">
      <c r="A40" s="340"/>
      <c r="B40" s="124" t="s">
        <v>7</v>
      </c>
      <c r="C40" s="125"/>
      <c r="D40" s="126"/>
      <c r="E40" s="127"/>
      <c r="F40" s="128">
        <v>117</v>
      </c>
      <c r="G40" s="129"/>
      <c r="H40" s="130"/>
      <c r="I40" s="131"/>
    </row>
    <row r="41" spans="1:10" ht="12" customHeight="1" outlineLevel="3" x14ac:dyDescent="0.2">
      <c r="A41" s="341" t="s">
        <v>27</v>
      </c>
      <c r="B41" s="132" t="s">
        <v>6</v>
      </c>
      <c r="C41" s="133"/>
      <c r="D41" s="134"/>
      <c r="E41" s="135">
        <f>F41</f>
        <v>2010</v>
      </c>
      <c r="F41" s="136">
        <v>2010</v>
      </c>
      <c r="G41" s="137"/>
      <c r="H41" s="138"/>
      <c r="I41" s="139"/>
    </row>
    <row r="42" spans="1:10" ht="12" customHeight="1" outlineLevel="3" x14ac:dyDescent="0.2">
      <c r="A42" s="341"/>
      <c r="B42" s="132" t="s">
        <v>7</v>
      </c>
      <c r="C42" s="133" t="s">
        <v>71</v>
      </c>
      <c r="D42" s="134"/>
      <c r="E42" s="135"/>
      <c r="F42" s="134"/>
      <c r="G42" s="137"/>
      <c r="H42" s="168"/>
      <c r="I42" s="139"/>
    </row>
    <row r="43" spans="1:10" customFormat="1" ht="24" outlineLevel="3" x14ac:dyDescent="0.2">
      <c r="A43" s="62" t="s">
        <v>28</v>
      </c>
      <c r="B43" s="265" t="s">
        <v>6</v>
      </c>
      <c r="C43" s="264"/>
      <c r="D43" s="39"/>
      <c r="E43" s="12"/>
      <c r="F43" s="26">
        <f>2863.8*F44/МскОбщ!D12</f>
        <v>960.43516713821646</v>
      </c>
      <c r="G43" s="12"/>
      <c r="H43" s="57"/>
      <c r="I43" s="69"/>
      <c r="J43" s="69"/>
    </row>
    <row r="44" spans="1:10" customFormat="1" ht="12" outlineLevel="3" x14ac:dyDescent="0.2">
      <c r="A44" s="62"/>
      <c r="B44" s="265" t="s">
        <v>7</v>
      </c>
      <c r="C44" s="264"/>
      <c r="D44" s="39"/>
      <c r="E44" s="12"/>
      <c r="F44" s="27">
        <f>D14</f>
        <v>5760.8</v>
      </c>
      <c r="G44" s="12"/>
      <c r="H44" s="57"/>
      <c r="I44" s="69"/>
      <c r="J44" s="69"/>
    </row>
    <row r="45" spans="1:10" ht="24" customHeight="1" outlineLevel="3" x14ac:dyDescent="0.2">
      <c r="A45" s="341" t="s">
        <v>29</v>
      </c>
      <c r="B45" s="132" t="s">
        <v>6</v>
      </c>
      <c r="C45" s="133"/>
      <c r="D45" s="134"/>
      <c r="E45" s="135">
        <f>F45</f>
        <v>4139.59</v>
      </c>
      <c r="F45" s="136">
        <v>4139.59</v>
      </c>
      <c r="G45" s="137"/>
      <c r="H45" s="138"/>
      <c r="I45" s="139"/>
    </row>
    <row r="46" spans="1:10" ht="23.1" customHeight="1" outlineLevel="3" x14ac:dyDescent="0.2">
      <c r="A46" s="341"/>
      <c r="B46" s="132" t="s">
        <v>7</v>
      </c>
      <c r="C46" s="133" t="s">
        <v>71</v>
      </c>
      <c r="D46" s="134"/>
      <c r="E46" s="135"/>
      <c r="F46" s="166">
        <v>39</v>
      </c>
      <c r="G46" s="137"/>
      <c r="H46" s="167"/>
      <c r="I46" s="139"/>
    </row>
    <row r="47" spans="1:10" ht="18" customHeight="1" outlineLevel="3" x14ac:dyDescent="0.2">
      <c r="A47" s="341" t="s">
        <v>30</v>
      </c>
      <c r="B47" s="132" t="s">
        <v>6</v>
      </c>
      <c r="C47" s="133"/>
      <c r="D47" s="134"/>
      <c r="E47" s="135">
        <f>F47</f>
        <v>11559.03</v>
      </c>
      <c r="F47" s="136">
        <v>11559.03</v>
      </c>
      <c r="G47" s="137"/>
      <c r="H47" s="138"/>
      <c r="I47" s="139"/>
    </row>
    <row r="48" spans="1:10" ht="18" customHeight="1" outlineLevel="3" x14ac:dyDescent="0.2">
      <c r="A48" s="341"/>
      <c r="B48" s="132" t="s">
        <v>7</v>
      </c>
      <c r="C48" s="133" t="s">
        <v>71</v>
      </c>
      <c r="D48" s="134"/>
      <c r="E48" s="135"/>
      <c r="F48" s="166">
        <v>78</v>
      </c>
      <c r="G48" s="137"/>
      <c r="H48" s="167"/>
      <c r="I48" s="139"/>
    </row>
    <row r="49" spans="1:9" ht="12" customHeight="1" outlineLevel="2" x14ac:dyDescent="0.2">
      <c r="A49" s="340" t="s">
        <v>31</v>
      </c>
      <c r="B49" s="124" t="s">
        <v>6</v>
      </c>
      <c r="C49" s="125"/>
      <c r="D49" s="126"/>
      <c r="E49" s="127">
        <f>E51</f>
        <v>32189.88</v>
      </c>
      <c r="F49" s="163">
        <f>F51</f>
        <v>32189.88</v>
      </c>
      <c r="G49" s="164">
        <f>E49-F49</f>
        <v>0</v>
      </c>
      <c r="H49" s="165"/>
      <c r="I49" s="131"/>
    </row>
    <row r="50" spans="1:9" ht="12" customHeight="1" outlineLevel="2" x14ac:dyDescent="0.2">
      <c r="A50" s="340"/>
      <c r="B50" s="124" t="s">
        <v>7</v>
      </c>
      <c r="C50" s="125"/>
      <c r="D50" s="126"/>
      <c r="E50" s="127"/>
      <c r="F50" s="126"/>
      <c r="G50" s="129"/>
      <c r="H50" s="169"/>
      <c r="I50" s="131"/>
    </row>
    <row r="51" spans="1:9" ht="12" customHeight="1" outlineLevel="3" x14ac:dyDescent="0.2">
      <c r="A51" s="341" t="s">
        <v>32</v>
      </c>
      <c r="B51" s="132" t="s">
        <v>6</v>
      </c>
      <c r="C51" s="133"/>
      <c r="D51" s="134"/>
      <c r="E51" s="135">
        <f>F51</f>
        <v>32189.88</v>
      </c>
      <c r="F51" s="136">
        <v>32189.88</v>
      </c>
      <c r="G51" s="137"/>
      <c r="H51" s="138"/>
      <c r="I51" s="139"/>
    </row>
    <row r="52" spans="1:9" ht="12" outlineLevel="3" x14ac:dyDescent="0.2">
      <c r="A52" s="341"/>
      <c r="B52" s="132" t="s">
        <v>7</v>
      </c>
      <c r="C52" s="133" t="s">
        <v>72</v>
      </c>
      <c r="D52" s="134"/>
      <c r="E52" s="135"/>
      <c r="F52" s="134"/>
      <c r="G52" s="137"/>
      <c r="H52" s="168"/>
      <c r="I52" s="139"/>
    </row>
    <row r="53" spans="1:9" ht="18" customHeight="1" outlineLevel="2" x14ac:dyDescent="0.2">
      <c r="A53" s="340" t="s">
        <v>33</v>
      </c>
      <c r="B53" s="124" t="s">
        <v>6</v>
      </c>
      <c r="C53" s="125"/>
      <c r="D53" s="126"/>
      <c r="E53" s="127">
        <f>E55+E57+E59+E61</f>
        <v>11725</v>
      </c>
      <c r="F53" s="127">
        <f>F55+F57+F59+F61</f>
        <v>21248.06</v>
      </c>
      <c r="G53" s="164">
        <f>E53-F53</f>
        <v>-9523.0600000000013</v>
      </c>
      <c r="H53" s="165"/>
      <c r="I53" s="131"/>
    </row>
    <row r="54" spans="1:9" ht="18" customHeight="1" outlineLevel="2" x14ac:dyDescent="0.2">
      <c r="A54" s="340"/>
      <c r="B54" s="124" t="s">
        <v>7</v>
      </c>
      <c r="C54" s="125"/>
      <c r="D54" s="126"/>
      <c r="E54" s="127"/>
      <c r="F54" s="128">
        <v>899.6</v>
      </c>
      <c r="G54" s="129"/>
      <c r="H54" s="130"/>
      <c r="I54" s="131"/>
    </row>
    <row r="55" spans="1:9" ht="12" outlineLevel="3" x14ac:dyDescent="0.2">
      <c r="A55" s="341" t="s">
        <v>34</v>
      </c>
      <c r="B55" s="132" t="s">
        <v>6</v>
      </c>
      <c r="C55" s="133"/>
      <c r="D55" s="134"/>
      <c r="E55" s="135"/>
      <c r="F55" s="136">
        <v>1320</v>
      </c>
      <c r="G55" s="137"/>
      <c r="H55" s="138"/>
      <c r="I55" s="139"/>
    </row>
    <row r="56" spans="1:9" ht="24" outlineLevel="3" x14ac:dyDescent="0.2">
      <c r="A56" s="341"/>
      <c r="B56" s="132" t="s">
        <v>7</v>
      </c>
      <c r="C56" s="170" t="s">
        <v>86</v>
      </c>
      <c r="D56" s="134"/>
      <c r="E56" s="135"/>
      <c r="F56" s="166">
        <v>11</v>
      </c>
      <c r="G56" s="137"/>
      <c r="H56" s="167"/>
      <c r="I56" s="139"/>
    </row>
    <row r="57" spans="1:9" ht="12" outlineLevel="3" x14ac:dyDescent="0.2">
      <c r="A57" s="341" t="s">
        <v>36</v>
      </c>
      <c r="B57" s="132" t="s">
        <v>6</v>
      </c>
      <c r="C57" s="133"/>
      <c r="D57" s="134"/>
      <c r="E57" s="135"/>
      <c r="F57" s="136">
        <v>1063.92</v>
      </c>
      <c r="G57" s="137"/>
      <c r="H57" s="138"/>
      <c r="I57" s="139"/>
    </row>
    <row r="58" spans="1:9" ht="12" outlineLevel="3" x14ac:dyDescent="0.2">
      <c r="A58" s="341"/>
      <c r="B58" s="132" t="s">
        <v>7</v>
      </c>
      <c r="C58" s="133" t="s">
        <v>62</v>
      </c>
      <c r="D58" s="134"/>
      <c r="E58" s="135"/>
      <c r="F58" s="166">
        <v>886.6</v>
      </c>
      <c r="G58" s="137"/>
      <c r="H58" s="167"/>
      <c r="I58" s="139"/>
    </row>
    <row r="59" spans="1:9" ht="12" customHeight="1" outlineLevel="3" x14ac:dyDescent="0.2">
      <c r="A59" s="341" t="s">
        <v>38</v>
      </c>
      <c r="B59" s="132" t="s">
        <v>6</v>
      </c>
      <c r="C59" s="133"/>
      <c r="D59" s="134"/>
      <c r="E59" s="135"/>
      <c r="F59" s="136">
        <v>7139.14</v>
      </c>
      <c r="G59" s="137"/>
      <c r="H59" s="138"/>
      <c r="I59" s="139"/>
    </row>
    <row r="60" spans="1:9" ht="12" customHeight="1" outlineLevel="3" x14ac:dyDescent="0.2">
      <c r="A60" s="341"/>
      <c r="B60" s="132" t="s">
        <v>7</v>
      </c>
      <c r="C60" s="133" t="s">
        <v>87</v>
      </c>
      <c r="D60" s="134"/>
      <c r="E60" s="135"/>
      <c r="F60" s="166">
        <v>2</v>
      </c>
      <c r="G60" s="137"/>
      <c r="H60" s="167"/>
      <c r="I60" s="139"/>
    </row>
    <row r="61" spans="1:9" ht="12" customHeight="1" outlineLevel="3" x14ac:dyDescent="0.2">
      <c r="A61" s="341" t="s">
        <v>40</v>
      </c>
      <c r="B61" s="132" t="s">
        <v>6</v>
      </c>
      <c r="C61" s="133"/>
      <c r="D61" s="134"/>
      <c r="E61" s="135">
        <f>F61</f>
        <v>11725</v>
      </c>
      <c r="F61" s="136">
        <v>11725</v>
      </c>
      <c r="G61" s="137"/>
      <c r="H61" s="138"/>
      <c r="I61" s="139"/>
    </row>
    <row r="62" spans="1:9" ht="12" customHeight="1" outlineLevel="3" x14ac:dyDescent="0.2">
      <c r="A62" s="341"/>
      <c r="B62" s="132" t="s">
        <v>7</v>
      </c>
      <c r="C62" s="133" t="s">
        <v>62</v>
      </c>
      <c r="D62" s="134"/>
      <c r="E62" s="135"/>
      <c r="F62" s="263">
        <f>'[1]Смета Расходов'!$H$7</f>
        <v>5760.8</v>
      </c>
      <c r="G62" s="137"/>
      <c r="H62" s="168"/>
      <c r="I62" s="139"/>
    </row>
    <row r="63" spans="1:9" ht="18" customHeight="1" outlineLevel="2" x14ac:dyDescent="0.2">
      <c r="A63" s="340" t="s">
        <v>41</v>
      </c>
      <c r="B63" s="124" t="s">
        <v>6</v>
      </c>
      <c r="C63" s="125"/>
      <c r="D63" s="126"/>
      <c r="E63" s="127"/>
      <c r="F63" s="163">
        <v>9253.5300000000007</v>
      </c>
      <c r="G63" s="164">
        <f>E63-F63</f>
        <v>-9253.5300000000007</v>
      </c>
      <c r="H63" s="165"/>
      <c r="I63" s="131"/>
    </row>
    <row r="64" spans="1:9" ht="18" customHeight="1" outlineLevel="2" x14ac:dyDescent="0.2">
      <c r="A64" s="340"/>
      <c r="B64" s="124" t="s">
        <v>7</v>
      </c>
      <c r="C64" s="125"/>
      <c r="D64" s="126"/>
      <c r="E64" s="127"/>
      <c r="F64" s="128">
        <v>17</v>
      </c>
      <c r="G64" s="129"/>
      <c r="H64" s="130"/>
      <c r="I64" s="131"/>
    </row>
    <row r="65" spans="1:10" ht="12" customHeight="1" outlineLevel="3" x14ac:dyDescent="0.2">
      <c r="A65" s="341" t="s">
        <v>42</v>
      </c>
      <c r="B65" s="132" t="s">
        <v>6</v>
      </c>
      <c r="C65" s="133"/>
      <c r="D65" s="134"/>
      <c r="E65" s="135"/>
      <c r="F65" s="136">
        <v>4799.1000000000004</v>
      </c>
      <c r="G65" s="137"/>
      <c r="H65" s="138"/>
      <c r="I65" s="139"/>
    </row>
    <row r="66" spans="1:10" ht="12" customHeight="1" outlineLevel="3" x14ac:dyDescent="0.2">
      <c r="A66" s="341"/>
      <c r="B66" s="132" t="s">
        <v>7</v>
      </c>
      <c r="C66" s="133" t="s">
        <v>88</v>
      </c>
      <c r="D66" s="134"/>
      <c r="E66" s="135"/>
      <c r="F66" s="166">
        <v>14</v>
      </c>
      <c r="G66" s="137"/>
      <c r="H66" s="167"/>
      <c r="I66" s="139"/>
    </row>
    <row r="67" spans="1:10" ht="12" customHeight="1" outlineLevel="3" x14ac:dyDescent="0.2">
      <c r="A67" s="341" t="s">
        <v>44</v>
      </c>
      <c r="B67" s="132" t="s">
        <v>6</v>
      </c>
      <c r="C67" s="133"/>
      <c r="D67" s="134"/>
      <c r="E67" s="135"/>
      <c r="F67" s="136">
        <v>4454.43</v>
      </c>
      <c r="G67" s="137"/>
      <c r="H67" s="138"/>
      <c r="I67" s="139"/>
    </row>
    <row r="68" spans="1:10" ht="12" customHeight="1" outlineLevel="3" x14ac:dyDescent="0.2">
      <c r="A68" s="341"/>
      <c r="B68" s="132" t="s">
        <v>7</v>
      </c>
      <c r="C68" s="133" t="s">
        <v>85</v>
      </c>
      <c r="D68" s="134"/>
      <c r="E68" s="135"/>
      <c r="F68" s="166">
        <v>3</v>
      </c>
      <c r="G68" s="137"/>
      <c r="H68" s="167"/>
      <c r="I68" s="139"/>
    </row>
    <row r="69" spans="1:10" ht="12" customHeight="1" outlineLevel="2" x14ac:dyDescent="0.2">
      <c r="A69" s="340" t="s">
        <v>45</v>
      </c>
      <c r="B69" s="124" t="s">
        <v>6</v>
      </c>
      <c r="C69" s="125"/>
      <c r="D69" s="126"/>
      <c r="E69" s="127">
        <f>E71+E75+E77</f>
        <v>0</v>
      </c>
      <c r="F69" s="163">
        <f>F71+F73+F75+F77</f>
        <v>14208.84</v>
      </c>
      <c r="G69" s="164">
        <f>E69-F69</f>
        <v>-14208.84</v>
      </c>
      <c r="H69" s="165"/>
      <c r="I69" s="131"/>
    </row>
    <row r="70" spans="1:10" ht="12" customHeight="1" outlineLevel="2" x14ac:dyDescent="0.2">
      <c r="A70" s="340"/>
      <c r="B70" s="124" t="s">
        <v>7</v>
      </c>
      <c r="C70" s="125"/>
      <c r="D70" s="126"/>
      <c r="E70" s="127"/>
      <c r="F70" s="158">
        <v>17282.400000000001</v>
      </c>
      <c r="G70" s="129"/>
      <c r="H70" s="159"/>
      <c r="I70" s="131"/>
    </row>
    <row r="71" spans="1:10" ht="12" customHeight="1" outlineLevel="3" x14ac:dyDescent="0.2">
      <c r="A71" s="341" t="s">
        <v>46</v>
      </c>
      <c r="B71" s="132" t="s">
        <v>6</v>
      </c>
      <c r="C71" s="133"/>
      <c r="D71" s="134"/>
      <c r="E71" s="135"/>
      <c r="F71" s="136">
        <v>8295.5499999999993</v>
      </c>
      <c r="G71" s="137"/>
      <c r="H71" s="138"/>
      <c r="I71" s="139"/>
    </row>
    <row r="72" spans="1:10" ht="12" customHeight="1" outlineLevel="3" x14ac:dyDescent="0.2">
      <c r="A72" s="341"/>
      <c r="B72" s="132" t="s">
        <v>7</v>
      </c>
      <c r="C72" s="133" t="s">
        <v>62</v>
      </c>
      <c r="D72" s="134"/>
      <c r="E72" s="135"/>
      <c r="F72" s="161">
        <v>11521.6</v>
      </c>
      <c r="G72" s="137"/>
      <c r="H72" s="162"/>
      <c r="I72" s="139"/>
    </row>
    <row r="73" spans="1:10" customFormat="1" ht="12" customHeight="1" outlineLevel="3" x14ac:dyDescent="0.2">
      <c r="A73" s="309" t="s">
        <v>47</v>
      </c>
      <c r="B73" s="309"/>
      <c r="C73" s="292" t="s">
        <v>6</v>
      </c>
      <c r="D73" s="291"/>
      <c r="E73" s="291"/>
      <c r="F73" s="295">
        <v>134.15</v>
      </c>
      <c r="G73" s="291"/>
      <c r="H73" s="310"/>
      <c r="I73" s="310"/>
      <c r="J73" s="291"/>
    </row>
    <row r="74" spans="1:10" customFormat="1" ht="12" customHeight="1" outlineLevel="3" x14ac:dyDescent="0.2">
      <c r="A74" s="309"/>
      <c r="B74" s="309"/>
      <c r="C74" s="292" t="s">
        <v>7</v>
      </c>
      <c r="D74" s="291"/>
      <c r="E74" s="291"/>
      <c r="F74" s="291"/>
      <c r="G74" s="291"/>
      <c r="H74" s="293"/>
      <c r="I74" s="294"/>
      <c r="J74" s="291"/>
    </row>
    <row r="75" spans="1:10" ht="12" customHeight="1" outlineLevel="3" x14ac:dyDescent="0.2">
      <c r="A75" s="341" t="s">
        <v>48</v>
      </c>
      <c r="B75" s="132" t="s">
        <v>6</v>
      </c>
      <c r="C75" s="133"/>
      <c r="D75" s="134"/>
      <c r="E75" s="135"/>
      <c r="F75" s="136">
        <v>3343.94</v>
      </c>
      <c r="G75" s="137"/>
      <c r="H75" s="138"/>
      <c r="I75" s="139"/>
    </row>
    <row r="76" spans="1:10" ht="12" customHeight="1" outlineLevel="3" x14ac:dyDescent="0.2">
      <c r="A76" s="341"/>
      <c r="B76" s="132" t="s">
        <v>7</v>
      </c>
      <c r="C76" s="133"/>
      <c r="D76" s="134"/>
      <c r="E76" s="135"/>
      <c r="F76" s="161">
        <v>5760.8</v>
      </c>
      <c r="G76" s="137"/>
      <c r="H76" s="162"/>
      <c r="I76" s="139"/>
    </row>
    <row r="77" spans="1:10" ht="12" customHeight="1" outlineLevel="3" x14ac:dyDescent="0.2">
      <c r="A77" s="341" t="s">
        <v>49</v>
      </c>
      <c r="B77" s="132" t="s">
        <v>6</v>
      </c>
      <c r="C77" s="133"/>
      <c r="D77" s="134"/>
      <c r="E77" s="135"/>
      <c r="F77" s="171">
        <v>2435.1999999999998</v>
      </c>
      <c r="G77" s="137"/>
      <c r="H77" s="172"/>
      <c r="I77" s="139"/>
    </row>
    <row r="78" spans="1:10" ht="12" customHeight="1" outlineLevel="3" x14ac:dyDescent="0.2">
      <c r="A78" s="341"/>
      <c r="B78" s="132" t="s">
        <v>7</v>
      </c>
      <c r="C78" s="133"/>
      <c r="D78" s="134"/>
      <c r="E78" s="135"/>
      <c r="F78" s="134"/>
      <c r="G78" s="137"/>
      <c r="H78" s="168"/>
      <c r="I78" s="139"/>
    </row>
    <row r="79" spans="1:10" ht="12" customHeight="1" outlineLevel="2" x14ac:dyDescent="0.2">
      <c r="A79" s="340" t="s">
        <v>50</v>
      </c>
      <c r="B79" s="124" t="s">
        <v>6</v>
      </c>
      <c r="C79" s="125"/>
      <c r="D79" s="126"/>
      <c r="E79" s="127">
        <f>E81+E83</f>
        <v>4981.99</v>
      </c>
      <c r="F79" s="163">
        <v>4981.99</v>
      </c>
      <c r="G79" s="164">
        <f>E79-F79</f>
        <v>0</v>
      </c>
      <c r="H79" s="165"/>
      <c r="I79" s="131"/>
    </row>
    <row r="80" spans="1:10" ht="12" customHeight="1" outlineLevel="2" x14ac:dyDescent="0.2">
      <c r="A80" s="340"/>
      <c r="B80" s="124" t="s">
        <v>7</v>
      </c>
      <c r="C80" s="125"/>
      <c r="D80" s="126"/>
      <c r="E80" s="127"/>
      <c r="F80" s="158">
        <v>23047.7</v>
      </c>
      <c r="G80" s="129"/>
      <c r="H80" s="159"/>
      <c r="I80" s="131"/>
    </row>
    <row r="81" spans="1:9" ht="12" customHeight="1" outlineLevel="3" x14ac:dyDescent="0.2">
      <c r="A81" s="341" t="s">
        <v>51</v>
      </c>
      <c r="B81" s="132" t="s">
        <v>6</v>
      </c>
      <c r="C81" s="133"/>
      <c r="D81" s="134"/>
      <c r="E81" s="135">
        <f>F81</f>
        <v>2884.05</v>
      </c>
      <c r="F81" s="136">
        <v>2884.05</v>
      </c>
      <c r="G81" s="137"/>
      <c r="H81" s="138"/>
      <c r="I81" s="139"/>
    </row>
    <row r="82" spans="1:9" ht="12" customHeight="1" outlineLevel="3" x14ac:dyDescent="0.2">
      <c r="A82" s="341"/>
      <c r="B82" s="132" t="s">
        <v>7</v>
      </c>
      <c r="C82" s="133"/>
      <c r="D82" s="134"/>
      <c r="E82" s="135"/>
      <c r="F82" s="161">
        <v>23043.200000000001</v>
      </c>
      <c r="G82" s="137"/>
      <c r="H82" s="162"/>
      <c r="I82" s="139"/>
    </row>
    <row r="83" spans="1:9" ht="12" customHeight="1" outlineLevel="3" x14ac:dyDescent="0.2">
      <c r="A83" s="341" t="s">
        <v>52</v>
      </c>
      <c r="B83" s="132" t="s">
        <v>6</v>
      </c>
      <c r="C83" s="133"/>
      <c r="D83" s="134"/>
      <c r="E83" s="135">
        <f>F83</f>
        <v>2097.94</v>
      </c>
      <c r="F83" s="136">
        <v>2097.94</v>
      </c>
      <c r="G83" s="137"/>
      <c r="H83" s="138"/>
      <c r="I83" s="139"/>
    </row>
    <row r="84" spans="1:9" ht="12" customHeight="1" outlineLevel="3" thickBot="1" x14ac:dyDescent="0.25">
      <c r="A84" s="345"/>
      <c r="B84" s="173" t="s">
        <v>7</v>
      </c>
      <c r="C84" s="174"/>
      <c r="D84" s="175"/>
      <c r="E84" s="176"/>
      <c r="F84" s="177">
        <v>4.5</v>
      </c>
      <c r="G84" s="178"/>
      <c r="H84" s="179"/>
      <c r="I84" s="139"/>
    </row>
    <row r="85" spans="1:9" ht="12" hidden="1" customHeight="1" outlineLevel="2" x14ac:dyDescent="0.2">
      <c r="A85" s="346" t="s">
        <v>15</v>
      </c>
      <c r="B85" s="150" t="s">
        <v>6</v>
      </c>
      <c r="C85" s="151"/>
      <c r="D85" s="152"/>
      <c r="E85" s="153"/>
      <c r="F85" s="152"/>
      <c r="G85" s="180">
        <v>632247.80000000005</v>
      </c>
      <c r="H85" s="181"/>
      <c r="I85" s="182">
        <v>632247.80000000005</v>
      </c>
    </row>
    <row r="86" spans="1:9" ht="12" hidden="1" customHeight="1" outlineLevel="2" x14ac:dyDescent="0.2">
      <c r="A86" s="347"/>
      <c r="B86" s="124" t="s">
        <v>7</v>
      </c>
      <c r="C86" s="125"/>
      <c r="D86" s="126"/>
      <c r="E86" s="127"/>
      <c r="F86" s="126"/>
      <c r="G86" s="183">
        <v>28804</v>
      </c>
      <c r="H86" s="184"/>
      <c r="I86" s="185">
        <v>28804</v>
      </c>
    </row>
    <row r="87" spans="1:9" ht="18" hidden="1" customHeight="1" outlineLevel="3" x14ac:dyDescent="0.2">
      <c r="A87" s="343" t="s">
        <v>53</v>
      </c>
      <c r="B87" s="132" t="s">
        <v>6</v>
      </c>
      <c r="C87" s="133"/>
      <c r="D87" s="134"/>
      <c r="E87" s="135"/>
      <c r="F87" s="134"/>
      <c r="G87" s="186">
        <v>632247.80000000005</v>
      </c>
      <c r="H87" s="187"/>
      <c r="I87" s="188">
        <v>632247.80000000005</v>
      </c>
    </row>
    <row r="88" spans="1:9" ht="18" hidden="1" customHeight="1" outlineLevel="3" x14ac:dyDescent="0.2">
      <c r="A88" s="343"/>
      <c r="B88" s="132" t="s">
        <v>7</v>
      </c>
      <c r="C88" s="133"/>
      <c r="D88" s="134"/>
      <c r="E88" s="135"/>
      <c r="F88" s="134"/>
      <c r="G88" s="189">
        <v>28804</v>
      </c>
      <c r="H88" s="187"/>
      <c r="I88" s="190">
        <v>28804</v>
      </c>
    </row>
    <row r="89" spans="1:9" ht="12.95" hidden="1" customHeight="1" x14ac:dyDescent="0.2">
      <c r="A89" s="344" t="s">
        <v>54</v>
      </c>
      <c r="B89" s="191" t="s">
        <v>6</v>
      </c>
      <c r="C89" s="192"/>
      <c r="D89" s="193"/>
      <c r="E89" s="194"/>
      <c r="F89" s="195">
        <v>172340.67</v>
      </c>
      <c r="G89" s="196">
        <v>769066.8</v>
      </c>
      <c r="H89" s="197"/>
      <c r="I89" s="198">
        <v>596726.13</v>
      </c>
    </row>
    <row r="90" spans="1:9" ht="12.95" hidden="1" customHeight="1" thickBot="1" x14ac:dyDescent="0.25">
      <c r="A90" s="344"/>
      <c r="B90" s="191" t="s">
        <v>7</v>
      </c>
      <c r="C90" s="192"/>
      <c r="D90" s="199"/>
      <c r="E90" s="200"/>
      <c r="F90" s="201">
        <v>53073.3</v>
      </c>
      <c r="G90" s="202">
        <v>57608</v>
      </c>
      <c r="H90" s="203"/>
      <c r="I90" s="204">
        <v>4534.7</v>
      </c>
    </row>
    <row r="92" spans="1:9" s="207" customFormat="1" ht="18" x14ac:dyDescent="0.25">
      <c r="A92" s="205" t="s">
        <v>89</v>
      </c>
      <c r="B92" s="205"/>
      <c r="C92" s="205"/>
      <c r="D92" s="205"/>
      <c r="E92" s="206"/>
      <c r="F92" s="205" t="s">
        <v>90</v>
      </c>
      <c r="G92" s="205"/>
      <c r="H92" s="205"/>
      <c r="I92" s="205"/>
    </row>
  </sheetData>
  <mergeCells count="49">
    <mergeCell ref="A87:A88"/>
    <mergeCell ref="A89:A90"/>
    <mergeCell ref="A75:A76"/>
    <mergeCell ref="A77:A78"/>
    <mergeCell ref="A79:A80"/>
    <mergeCell ref="A81:A82"/>
    <mergeCell ref="A83:A84"/>
    <mergeCell ref="A85:A86"/>
    <mergeCell ref="A71:A72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19:A20"/>
    <mergeCell ref="A47:A48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5:A46"/>
    <mergeCell ref="A73:B74"/>
    <mergeCell ref="H73:I73"/>
    <mergeCell ref="A21:A22"/>
    <mergeCell ref="A5:I5"/>
    <mergeCell ref="A6:I6"/>
    <mergeCell ref="B8:B11"/>
    <mergeCell ref="C8:C11"/>
    <mergeCell ref="D8:D11"/>
    <mergeCell ref="E8:E11"/>
    <mergeCell ref="F8:F11"/>
    <mergeCell ref="G8:H8"/>
    <mergeCell ref="G9:G11"/>
    <mergeCell ref="H9:H11"/>
    <mergeCell ref="A13:A14"/>
    <mergeCell ref="A15:A16"/>
    <mergeCell ref="A17:A18"/>
  </mergeCells>
  <pageMargins left="0.15748031496062992" right="0" top="0.39370078740157483" bottom="0.39370078740157483" header="0.51181102362204722" footer="0.51181102362204722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90"/>
  <sheetViews>
    <sheetView workbookViewId="0">
      <selection activeCell="L8" sqref="L8"/>
    </sheetView>
  </sheetViews>
  <sheetFormatPr defaultColWidth="10.5" defaultRowHeight="11.45" customHeight="1" outlineLevelRow="3" x14ac:dyDescent="0.2"/>
  <cols>
    <col min="1" max="1" width="67.5" style="74" customWidth="1"/>
    <col min="2" max="3" width="9.33203125" style="74" customWidth="1"/>
    <col min="4" max="4" width="22.5" style="74" customWidth="1"/>
    <col min="5" max="5" width="20.6640625" style="76" customWidth="1"/>
    <col min="6" max="6" width="19" style="74" customWidth="1"/>
    <col min="7" max="7" width="18.5" style="74" customWidth="1"/>
    <col min="8" max="8" width="19.33203125" style="74" customWidth="1"/>
    <col min="9" max="16384" width="10.5" style="77"/>
  </cols>
  <sheetData>
    <row r="1" spans="1:8" ht="18.75" x14ac:dyDescent="0.3">
      <c r="D1" s="75" t="s">
        <v>73</v>
      </c>
    </row>
    <row r="2" spans="1:8" ht="18.75" x14ac:dyDescent="0.3">
      <c r="D2" s="75" t="s">
        <v>74</v>
      </c>
    </row>
    <row r="3" spans="1:8" ht="18.75" x14ac:dyDescent="0.3">
      <c r="D3" s="75" t="s">
        <v>75</v>
      </c>
    </row>
    <row r="5" spans="1:8" ht="12.95" customHeight="1" x14ac:dyDescent="0.25">
      <c r="A5" s="313" t="s">
        <v>0</v>
      </c>
      <c r="B5" s="313"/>
      <c r="C5" s="313"/>
      <c r="D5" s="313"/>
      <c r="E5" s="313"/>
      <c r="F5" s="313"/>
      <c r="G5" s="313"/>
      <c r="H5" s="313"/>
    </row>
    <row r="6" spans="1:8" ht="15.75" x14ac:dyDescent="0.25">
      <c r="A6" s="313" t="s">
        <v>91</v>
      </c>
      <c r="B6" s="313"/>
      <c r="C6" s="313"/>
      <c r="D6" s="313"/>
      <c r="E6" s="313"/>
      <c r="F6" s="313"/>
      <c r="G6" s="313"/>
      <c r="H6" s="313"/>
    </row>
    <row r="7" spans="1:8" s="74" customFormat="1" ht="12" thickBot="1" x14ac:dyDescent="0.25">
      <c r="E7" s="76"/>
    </row>
    <row r="8" spans="1:8" s="80" customFormat="1" ht="13.5" thickBot="1" x14ac:dyDescent="0.25">
      <c r="A8" s="79" t="s">
        <v>77</v>
      </c>
      <c r="B8" s="314" t="s">
        <v>78</v>
      </c>
      <c r="C8" s="317" t="s">
        <v>58</v>
      </c>
      <c r="D8" s="320" t="s">
        <v>114</v>
      </c>
      <c r="E8" s="323" t="s">
        <v>113</v>
      </c>
      <c r="F8" s="326" t="s">
        <v>112</v>
      </c>
      <c r="G8" s="329" t="s">
        <v>79</v>
      </c>
      <c r="H8" s="330"/>
    </row>
    <row r="9" spans="1:8" s="80" customFormat="1" ht="12.75" x14ac:dyDescent="0.2">
      <c r="A9" s="81" t="s">
        <v>2</v>
      </c>
      <c r="B9" s="315"/>
      <c r="C9" s="318"/>
      <c r="D9" s="321"/>
      <c r="E9" s="324"/>
      <c r="F9" s="327"/>
      <c r="G9" s="331" t="s">
        <v>110</v>
      </c>
      <c r="H9" s="334" t="s">
        <v>111</v>
      </c>
    </row>
    <row r="10" spans="1:8" s="80" customFormat="1" ht="12.75" x14ac:dyDescent="0.2">
      <c r="A10" s="81" t="s">
        <v>3</v>
      </c>
      <c r="B10" s="315"/>
      <c r="C10" s="318"/>
      <c r="D10" s="321"/>
      <c r="E10" s="324"/>
      <c r="F10" s="327"/>
      <c r="G10" s="332"/>
      <c r="H10" s="335"/>
    </row>
    <row r="11" spans="1:8" s="80" customFormat="1" ht="13.5" thickBot="1" x14ac:dyDescent="0.25">
      <c r="A11" s="82" t="s">
        <v>4</v>
      </c>
      <c r="B11" s="316"/>
      <c r="C11" s="319"/>
      <c r="D11" s="322"/>
      <c r="E11" s="325"/>
      <c r="F11" s="328"/>
      <c r="G11" s="333"/>
      <c r="H11" s="336"/>
    </row>
    <row r="12" spans="1:8" s="302" customFormat="1" ht="12.75" x14ac:dyDescent="0.2">
      <c r="A12" s="296">
        <v>1</v>
      </c>
      <c r="B12" s="297">
        <v>2</v>
      </c>
      <c r="C12" s="298">
        <v>3</v>
      </c>
      <c r="D12" s="299">
        <v>4</v>
      </c>
      <c r="E12" s="298">
        <v>5</v>
      </c>
      <c r="F12" s="299">
        <v>6</v>
      </c>
      <c r="G12" s="300">
        <v>7</v>
      </c>
      <c r="H12" s="301">
        <v>8</v>
      </c>
    </row>
    <row r="13" spans="1:8" s="214" customFormat="1" ht="18" x14ac:dyDescent="0.25">
      <c r="A13" s="349" t="s">
        <v>92</v>
      </c>
      <c r="B13" s="208" t="s">
        <v>6</v>
      </c>
      <c r="C13" s="209"/>
      <c r="D13" s="210">
        <f>1016135.3</f>
        <v>1016135.3</v>
      </c>
      <c r="E13" s="211">
        <f>E21+E15</f>
        <v>272093.5</v>
      </c>
      <c r="F13" s="210">
        <f>F15+F21</f>
        <v>191359.88213350103</v>
      </c>
      <c r="G13" s="212">
        <f>E13-F13</f>
        <v>80733.617866498971</v>
      </c>
      <c r="H13" s="213">
        <f>D13-F13</f>
        <v>824775.41786649905</v>
      </c>
    </row>
    <row r="14" spans="1:8" s="273" customFormat="1" ht="15" thickBot="1" x14ac:dyDescent="0.25">
      <c r="A14" s="350"/>
      <c r="B14" s="267" t="s">
        <v>7</v>
      </c>
      <c r="C14" s="268"/>
      <c r="D14" s="266">
        <v>7611.5</v>
      </c>
      <c r="E14" s="269"/>
      <c r="F14" s="270"/>
      <c r="G14" s="271"/>
      <c r="H14" s="272"/>
    </row>
    <row r="15" spans="1:8" s="90" customFormat="1" ht="15.75" outlineLevel="1" x14ac:dyDescent="0.25">
      <c r="A15" s="311" t="s">
        <v>8</v>
      </c>
      <c r="B15" s="226" t="s">
        <v>6</v>
      </c>
      <c r="C15" s="227"/>
      <c r="D15" s="230">
        <f>180773.15</f>
        <v>180773.15</v>
      </c>
      <c r="E15" s="228">
        <f>48432.64</f>
        <v>48432.639999999999</v>
      </c>
      <c r="F15" s="230">
        <v>7717.17</v>
      </c>
      <c r="G15" s="231">
        <f>E15-F15</f>
        <v>40715.47</v>
      </c>
      <c r="H15" s="232">
        <f>D15-F15</f>
        <v>173055.97999999998</v>
      </c>
    </row>
    <row r="16" spans="1:8" s="106" customFormat="1" ht="15.75" outlineLevel="1" thickBot="1" x14ac:dyDescent="0.3">
      <c r="A16" s="312"/>
      <c r="B16" s="215" t="s">
        <v>7</v>
      </c>
      <c r="C16" s="216"/>
      <c r="D16" s="109"/>
      <c r="E16" s="110"/>
      <c r="F16" s="111">
        <v>3</v>
      </c>
      <c r="G16" s="112"/>
      <c r="H16" s="113"/>
    </row>
    <row r="17" spans="1:8" s="106" customFormat="1" ht="15" outlineLevel="2" x14ac:dyDescent="0.25">
      <c r="A17" s="339" t="s">
        <v>11</v>
      </c>
      <c r="B17" s="240" t="s">
        <v>6</v>
      </c>
      <c r="C17" s="241"/>
      <c r="D17" s="259"/>
      <c r="E17" s="242">
        <v>7717.17</v>
      </c>
      <c r="F17" s="244">
        <v>7717.17</v>
      </c>
      <c r="G17" s="245"/>
      <c r="H17" s="246"/>
    </row>
    <row r="18" spans="1:8" ht="12" outlineLevel="2" x14ac:dyDescent="0.2">
      <c r="A18" s="340"/>
      <c r="B18" s="217" t="s">
        <v>7</v>
      </c>
      <c r="C18" s="218"/>
      <c r="D18" s="126"/>
      <c r="E18" s="127"/>
      <c r="F18" s="128">
        <v>3</v>
      </c>
      <c r="G18" s="129"/>
      <c r="H18" s="130"/>
    </row>
    <row r="19" spans="1:8" ht="12" outlineLevel="3" x14ac:dyDescent="0.2">
      <c r="A19" s="341" t="s">
        <v>93</v>
      </c>
      <c r="B19" s="219" t="s">
        <v>6</v>
      </c>
      <c r="C19" s="220"/>
      <c r="D19" s="134"/>
      <c r="E19" s="135"/>
      <c r="F19" s="136">
        <v>7717.17</v>
      </c>
      <c r="G19" s="137"/>
      <c r="H19" s="138"/>
    </row>
    <row r="20" spans="1:8" ht="12.75" outlineLevel="3" thickBot="1" x14ac:dyDescent="0.25">
      <c r="A20" s="342"/>
      <c r="B20" s="221" t="s">
        <v>7</v>
      </c>
      <c r="C20" s="222"/>
      <c r="D20" s="142"/>
      <c r="E20" s="143"/>
      <c r="F20" s="144">
        <v>3</v>
      </c>
      <c r="G20" s="145"/>
      <c r="H20" s="146"/>
    </row>
    <row r="21" spans="1:8" s="90" customFormat="1" ht="15.75" outlineLevel="1" x14ac:dyDescent="0.25">
      <c r="A21" s="311" t="s">
        <v>16</v>
      </c>
      <c r="B21" s="226" t="s">
        <v>6</v>
      </c>
      <c r="C21" s="227"/>
      <c r="D21" s="230">
        <f>835362.15</f>
        <v>835362.15</v>
      </c>
      <c r="E21" s="228">
        <v>223660.86</v>
      </c>
      <c r="F21" s="230">
        <f>F23+F27+F33+F41+F51+F55+F67+F73+F83</f>
        <v>183642.71213350102</v>
      </c>
      <c r="G21" s="231">
        <f>E21-F21</f>
        <v>40018.14786649897</v>
      </c>
      <c r="H21" s="232">
        <f>D21-F21</f>
        <v>651719.43786649895</v>
      </c>
    </row>
    <row r="22" spans="1:8" s="106" customFormat="1" ht="15.75" outlineLevel="1" thickBot="1" x14ac:dyDescent="0.3">
      <c r="A22" s="312"/>
      <c r="B22" s="215" t="s">
        <v>7</v>
      </c>
      <c r="C22" s="216"/>
      <c r="D22" s="109"/>
      <c r="E22" s="110"/>
      <c r="F22" s="147"/>
      <c r="G22" s="112"/>
      <c r="H22" s="148"/>
    </row>
    <row r="23" spans="1:8" s="106" customFormat="1" ht="15" outlineLevel="2" x14ac:dyDescent="0.25">
      <c r="A23" s="339" t="s">
        <v>17</v>
      </c>
      <c r="B23" s="240" t="s">
        <v>6</v>
      </c>
      <c r="C23" s="241"/>
      <c r="D23" s="259"/>
      <c r="E23" s="242">
        <f>E25</f>
        <v>28593.05</v>
      </c>
      <c r="F23" s="244">
        <v>28593.05</v>
      </c>
      <c r="G23" s="260">
        <f>E23-F23</f>
        <v>0</v>
      </c>
      <c r="H23" s="246"/>
    </row>
    <row r="24" spans="1:8" ht="12" outlineLevel="2" x14ac:dyDescent="0.2">
      <c r="A24" s="340"/>
      <c r="B24" s="217" t="s">
        <v>7</v>
      </c>
      <c r="C24" s="218"/>
      <c r="D24" s="126"/>
      <c r="E24" s="127"/>
      <c r="F24" s="158">
        <v>22834.5</v>
      </c>
      <c r="G24" s="129"/>
      <c r="H24" s="159"/>
    </row>
    <row r="25" spans="1:8" ht="12" outlineLevel="3" x14ac:dyDescent="0.2">
      <c r="A25" s="341" t="s">
        <v>18</v>
      </c>
      <c r="B25" s="219" t="s">
        <v>6</v>
      </c>
      <c r="C25" s="220"/>
      <c r="D25" s="134"/>
      <c r="E25" s="135">
        <f>28593.05</f>
        <v>28593.05</v>
      </c>
      <c r="F25" s="136">
        <v>28593.05</v>
      </c>
      <c r="G25" s="137"/>
      <c r="H25" s="138"/>
    </row>
    <row r="26" spans="1:8" ht="12" outlineLevel="3" x14ac:dyDescent="0.2">
      <c r="A26" s="341"/>
      <c r="B26" s="219" t="s">
        <v>7</v>
      </c>
      <c r="C26" s="220" t="s">
        <v>62</v>
      </c>
      <c r="D26" s="134"/>
      <c r="E26" s="135"/>
      <c r="F26" s="161">
        <v>22834.5</v>
      </c>
      <c r="G26" s="137"/>
      <c r="H26" s="162"/>
    </row>
    <row r="27" spans="1:8" s="106" customFormat="1" ht="15" outlineLevel="2" x14ac:dyDescent="0.25">
      <c r="A27" s="340" t="s">
        <v>19</v>
      </c>
      <c r="B27" s="249" t="s">
        <v>6</v>
      </c>
      <c r="C27" s="250"/>
      <c r="D27" s="261"/>
      <c r="E27" s="251">
        <f>E29+E31</f>
        <v>5472</v>
      </c>
      <c r="F27" s="253">
        <v>5472</v>
      </c>
      <c r="G27" s="262">
        <f>E27-F27</f>
        <v>0</v>
      </c>
      <c r="H27" s="255"/>
    </row>
    <row r="28" spans="1:8" ht="12" outlineLevel="2" x14ac:dyDescent="0.2">
      <c r="A28" s="340"/>
      <c r="B28" s="217" t="s">
        <v>7</v>
      </c>
      <c r="C28" s="218"/>
      <c r="D28" s="126"/>
      <c r="E28" s="127"/>
      <c r="F28" s="128">
        <v>136</v>
      </c>
      <c r="G28" s="129"/>
      <c r="H28" s="130"/>
    </row>
    <row r="29" spans="1:8" ht="12" outlineLevel="3" x14ac:dyDescent="0.2">
      <c r="A29" s="341" t="s">
        <v>20</v>
      </c>
      <c r="B29" s="219" t="s">
        <v>6</v>
      </c>
      <c r="C29" s="220"/>
      <c r="D29" s="134"/>
      <c r="E29" s="135">
        <f>F29</f>
        <v>1728</v>
      </c>
      <c r="F29" s="136">
        <v>1728</v>
      </c>
      <c r="G29" s="137"/>
      <c r="H29" s="138"/>
    </row>
    <row r="30" spans="1:8" ht="12" outlineLevel="3" x14ac:dyDescent="0.2">
      <c r="A30" s="341"/>
      <c r="B30" s="219" t="s">
        <v>7</v>
      </c>
      <c r="C30" s="220" t="s">
        <v>94</v>
      </c>
      <c r="D30" s="134"/>
      <c r="E30" s="135"/>
      <c r="F30" s="166">
        <v>32</v>
      </c>
      <c r="G30" s="137"/>
      <c r="H30" s="167"/>
    </row>
    <row r="31" spans="1:8" ht="12" outlineLevel="3" x14ac:dyDescent="0.2">
      <c r="A31" s="341" t="s">
        <v>21</v>
      </c>
      <c r="B31" s="219" t="s">
        <v>6</v>
      </c>
      <c r="C31" s="220"/>
      <c r="D31" s="134"/>
      <c r="E31" s="135">
        <f>F31</f>
        <v>3744</v>
      </c>
      <c r="F31" s="136">
        <v>3744</v>
      </c>
      <c r="G31" s="137"/>
      <c r="H31" s="138"/>
    </row>
    <row r="32" spans="1:8" ht="12" outlineLevel="3" x14ac:dyDescent="0.2">
      <c r="A32" s="341"/>
      <c r="B32" s="219" t="s">
        <v>7</v>
      </c>
      <c r="C32" s="220" t="s">
        <v>95</v>
      </c>
      <c r="D32" s="134"/>
      <c r="E32" s="135"/>
      <c r="F32" s="166">
        <v>104</v>
      </c>
      <c r="G32" s="137"/>
      <c r="H32" s="167"/>
    </row>
    <row r="33" spans="1:8" s="106" customFormat="1" ht="15" outlineLevel="2" x14ac:dyDescent="0.25">
      <c r="A33" s="340" t="s">
        <v>22</v>
      </c>
      <c r="B33" s="249" t="s">
        <v>6</v>
      </c>
      <c r="C33" s="250"/>
      <c r="D33" s="261"/>
      <c r="E33" s="251">
        <f>E35+E37+E39</f>
        <v>18514.77</v>
      </c>
      <c r="F33" s="253">
        <f>F35+F37+F39</f>
        <v>18514.77</v>
      </c>
      <c r="G33" s="262">
        <f>E33-F33</f>
        <v>0</v>
      </c>
      <c r="H33" s="255"/>
    </row>
    <row r="34" spans="1:8" ht="12" outlineLevel="2" x14ac:dyDescent="0.2">
      <c r="A34" s="340"/>
      <c r="B34" s="217" t="s">
        <v>7</v>
      </c>
      <c r="C34" s="218"/>
      <c r="D34" s="126"/>
      <c r="E34" s="127"/>
      <c r="F34" s="128">
        <v>109</v>
      </c>
      <c r="G34" s="129"/>
      <c r="H34" s="130"/>
    </row>
    <row r="35" spans="1:8" ht="12" outlineLevel="3" x14ac:dyDescent="0.2">
      <c r="A35" s="341" t="s">
        <v>23</v>
      </c>
      <c r="B35" s="219" t="s">
        <v>6</v>
      </c>
      <c r="C35" s="220"/>
      <c r="D35" s="134"/>
      <c r="E35" s="135">
        <f>F35</f>
        <v>14056.78</v>
      </c>
      <c r="F35" s="289">
        <v>14056.78</v>
      </c>
      <c r="G35" s="137"/>
      <c r="H35" s="138"/>
    </row>
    <row r="36" spans="1:8" ht="12" outlineLevel="3" x14ac:dyDescent="0.2">
      <c r="A36" s="341"/>
      <c r="B36" s="219" t="s">
        <v>7</v>
      </c>
      <c r="C36" s="220" t="s">
        <v>95</v>
      </c>
      <c r="D36" s="134"/>
      <c r="E36" s="135"/>
      <c r="F36" s="290">
        <v>104</v>
      </c>
      <c r="G36" s="137"/>
      <c r="H36" s="167"/>
    </row>
    <row r="37" spans="1:8" ht="12" outlineLevel="3" x14ac:dyDescent="0.2">
      <c r="A37" s="341" t="s">
        <v>24</v>
      </c>
      <c r="B37" s="219" t="s">
        <v>6</v>
      </c>
      <c r="C37" s="220"/>
      <c r="D37" s="134"/>
      <c r="E37" s="135">
        <f>F37</f>
        <v>2521.64</v>
      </c>
      <c r="F37" s="289">
        <v>2521.64</v>
      </c>
      <c r="G37" s="137"/>
      <c r="H37" s="138"/>
    </row>
    <row r="38" spans="1:8" ht="12" outlineLevel="3" x14ac:dyDescent="0.2">
      <c r="A38" s="341"/>
      <c r="B38" s="219" t="s">
        <v>7</v>
      </c>
      <c r="C38" s="220" t="s">
        <v>96</v>
      </c>
      <c r="D38" s="134"/>
      <c r="E38" s="135"/>
      <c r="F38" s="290">
        <v>4</v>
      </c>
      <c r="G38" s="137"/>
      <c r="H38" s="167"/>
    </row>
    <row r="39" spans="1:8" ht="12" outlineLevel="3" x14ac:dyDescent="0.2">
      <c r="A39" s="341" t="s">
        <v>25</v>
      </c>
      <c r="B39" s="219" t="s">
        <v>6</v>
      </c>
      <c r="C39" s="220"/>
      <c r="D39" s="134"/>
      <c r="E39" s="135">
        <f>F39</f>
        <v>1936.35</v>
      </c>
      <c r="F39" s="289">
        <v>1936.35</v>
      </c>
      <c r="G39" s="137"/>
      <c r="H39" s="138"/>
    </row>
    <row r="40" spans="1:8" ht="12" outlineLevel="3" x14ac:dyDescent="0.2">
      <c r="A40" s="341"/>
      <c r="B40" s="219" t="s">
        <v>7</v>
      </c>
      <c r="C40" s="220" t="s">
        <v>96</v>
      </c>
      <c r="D40" s="134"/>
      <c r="E40" s="135"/>
      <c r="F40" s="290">
        <v>1</v>
      </c>
      <c r="G40" s="137"/>
      <c r="H40" s="167"/>
    </row>
    <row r="41" spans="1:8" s="106" customFormat="1" ht="15" outlineLevel="2" x14ac:dyDescent="0.25">
      <c r="A41" s="340" t="s">
        <v>26</v>
      </c>
      <c r="B41" s="249" t="s">
        <v>6</v>
      </c>
      <c r="C41" s="250"/>
      <c r="D41" s="261"/>
      <c r="E41" s="251">
        <f>E43+E47+E49+E45</f>
        <v>23577.3</v>
      </c>
      <c r="F41" s="251">
        <f>F43+F47+F49+F45</f>
        <v>24846.282133500994</v>
      </c>
      <c r="G41" s="262">
        <f>E41-F41</f>
        <v>-1268.9821335009947</v>
      </c>
      <c r="H41" s="255"/>
    </row>
    <row r="42" spans="1:8" ht="12" outlineLevel="2" x14ac:dyDescent="0.2">
      <c r="A42" s="340"/>
      <c r="B42" s="217" t="s">
        <v>7</v>
      </c>
      <c r="C42" s="218"/>
      <c r="D42" s="126"/>
      <c r="E42" s="127"/>
      <c r="F42" s="128">
        <v>156</v>
      </c>
      <c r="G42" s="129"/>
      <c r="H42" s="130"/>
    </row>
    <row r="43" spans="1:8" ht="12" outlineLevel="3" x14ac:dyDescent="0.2">
      <c r="A43" s="341" t="s">
        <v>27</v>
      </c>
      <c r="B43" s="219" t="s">
        <v>6</v>
      </c>
      <c r="C43" s="220"/>
      <c r="D43" s="134"/>
      <c r="E43" s="135">
        <f>F43</f>
        <v>2658</v>
      </c>
      <c r="F43" s="136">
        <v>2658</v>
      </c>
      <c r="G43" s="137"/>
      <c r="H43" s="138"/>
    </row>
    <row r="44" spans="1:8" ht="12" outlineLevel="3" x14ac:dyDescent="0.2">
      <c r="A44" s="341"/>
      <c r="B44" s="219" t="s">
        <v>7</v>
      </c>
      <c r="C44" s="220" t="s">
        <v>94</v>
      </c>
      <c r="D44" s="134"/>
      <c r="E44" s="135"/>
      <c r="F44" s="134"/>
      <c r="G44" s="137"/>
      <c r="H44" s="168"/>
    </row>
    <row r="45" spans="1:8" customFormat="1" ht="12" outlineLevel="3" x14ac:dyDescent="0.2">
      <c r="A45" s="62" t="s">
        <v>28</v>
      </c>
      <c r="B45" s="265" t="s">
        <v>6</v>
      </c>
      <c r="C45" s="264"/>
      <c r="D45" s="39"/>
      <c r="E45" s="12"/>
      <c r="F45" s="26">
        <f>2863.8*F46/МскОбщ!D12</f>
        <v>1268.9821335009956</v>
      </c>
      <c r="G45" s="12"/>
      <c r="H45" s="57"/>
    </row>
    <row r="46" spans="1:8" customFormat="1" ht="12" outlineLevel="3" x14ac:dyDescent="0.2">
      <c r="A46" s="62"/>
      <c r="B46" s="265" t="s">
        <v>7</v>
      </c>
      <c r="C46" s="264"/>
      <c r="D46" s="39"/>
      <c r="E46" s="12"/>
      <c r="F46" s="27">
        <f>D14</f>
        <v>7611.5</v>
      </c>
      <c r="G46" s="12"/>
      <c r="H46" s="57"/>
    </row>
    <row r="47" spans="1:8" ht="12" outlineLevel="3" x14ac:dyDescent="0.2">
      <c r="A47" s="341" t="s">
        <v>29</v>
      </c>
      <c r="B47" s="219" t="s">
        <v>6</v>
      </c>
      <c r="C47" s="220"/>
      <c r="D47" s="134"/>
      <c r="E47" s="135">
        <f>F47</f>
        <v>5519.45</v>
      </c>
      <c r="F47" s="136">
        <v>5519.45</v>
      </c>
      <c r="G47" s="137"/>
      <c r="H47" s="138"/>
    </row>
    <row r="48" spans="1:8" ht="12" outlineLevel="3" x14ac:dyDescent="0.2">
      <c r="A48" s="341"/>
      <c r="B48" s="219" t="s">
        <v>7</v>
      </c>
      <c r="C48" s="220" t="s">
        <v>94</v>
      </c>
      <c r="D48" s="134"/>
      <c r="E48" s="135"/>
      <c r="F48" s="166">
        <v>52</v>
      </c>
      <c r="G48" s="137"/>
      <c r="H48" s="167"/>
    </row>
    <row r="49" spans="1:8" ht="12" outlineLevel="3" x14ac:dyDescent="0.2">
      <c r="A49" s="341" t="s">
        <v>30</v>
      </c>
      <c r="B49" s="219" t="s">
        <v>6</v>
      </c>
      <c r="C49" s="220"/>
      <c r="D49" s="134"/>
      <c r="E49" s="135">
        <f>F49</f>
        <v>15399.85</v>
      </c>
      <c r="F49" s="136">
        <v>15399.85</v>
      </c>
      <c r="G49" s="137"/>
      <c r="H49" s="138"/>
    </row>
    <row r="50" spans="1:8" ht="12" outlineLevel="3" x14ac:dyDescent="0.2">
      <c r="A50" s="341"/>
      <c r="B50" s="219" t="s">
        <v>7</v>
      </c>
      <c r="C50" s="220" t="s">
        <v>94</v>
      </c>
      <c r="D50" s="134"/>
      <c r="E50" s="135"/>
      <c r="F50" s="166">
        <v>52</v>
      </c>
      <c r="G50" s="137"/>
      <c r="H50" s="167"/>
    </row>
    <row r="51" spans="1:8" s="106" customFormat="1" ht="15" outlineLevel="2" x14ac:dyDescent="0.25">
      <c r="A51" s="340" t="s">
        <v>31</v>
      </c>
      <c r="B51" s="249" t="s">
        <v>6</v>
      </c>
      <c r="C51" s="250"/>
      <c r="D51" s="261"/>
      <c r="E51" s="251">
        <f>E53</f>
        <v>42526.35</v>
      </c>
      <c r="F51" s="253">
        <v>42526.35</v>
      </c>
      <c r="G51" s="262">
        <f>E51-F51</f>
        <v>0</v>
      </c>
      <c r="H51" s="255"/>
    </row>
    <row r="52" spans="1:8" ht="12" outlineLevel="2" x14ac:dyDescent="0.2">
      <c r="A52" s="340"/>
      <c r="B52" s="217" t="s">
        <v>7</v>
      </c>
      <c r="C52" s="218"/>
      <c r="D52" s="126"/>
      <c r="E52" s="127"/>
      <c r="F52" s="126"/>
      <c r="G52" s="129"/>
      <c r="H52" s="169"/>
    </row>
    <row r="53" spans="1:8" ht="12" outlineLevel="3" x14ac:dyDescent="0.2">
      <c r="A53" s="341" t="s">
        <v>32</v>
      </c>
      <c r="B53" s="219" t="s">
        <v>6</v>
      </c>
      <c r="C53" s="220"/>
      <c r="D53" s="134"/>
      <c r="E53" s="135">
        <f>42526.35</f>
        <v>42526.35</v>
      </c>
      <c r="F53" s="136">
        <v>42526.35</v>
      </c>
      <c r="G53" s="137"/>
      <c r="H53" s="138"/>
    </row>
    <row r="54" spans="1:8" ht="12" outlineLevel="3" x14ac:dyDescent="0.2">
      <c r="A54" s="341"/>
      <c r="B54" s="219" t="s">
        <v>7</v>
      </c>
      <c r="C54" s="220" t="s">
        <v>72</v>
      </c>
      <c r="D54" s="134"/>
      <c r="E54" s="135"/>
      <c r="F54" s="134"/>
      <c r="G54" s="137"/>
      <c r="H54" s="168"/>
    </row>
    <row r="55" spans="1:8" s="106" customFormat="1" ht="15" outlineLevel="2" x14ac:dyDescent="0.25">
      <c r="A55" s="340" t="s">
        <v>33</v>
      </c>
      <c r="B55" s="249" t="s">
        <v>6</v>
      </c>
      <c r="C55" s="250"/>
      <c r="D55" s="261"/>
      <c r="E55" s="251">
        <f>E57+E59+E61+E65+E63</f>
        <v>19918</v>
      </c>
      <c r="F55" s="251">
        <f>F57+F59+F61+F65+F63</f>
        <v>19918</v>
      </c>
      <c r="G55" s="262">
        <f>E55-F55</f>
        <v>0</v>
      </c>
      <c r="H55" s="255"/>
    </row>
    <row r="56" spans="1:8" ht="12" outlineLevel="2" x14ac:dyDescent="0.2">
      <c r="A56" s="340"/>
      <c r="B56" s="217" t="s">
        <v>7</v>
      </c>
      <c r="C56" s="218"/>
      <c r="D56" s="126"/>
      <c r="E56" s="127"/>
      <c r="F56" s="158">
        <v>1040</v>
      </c>
      <c r="G56" s="129"/>
      <c r="H56" s="159"/>
    </row>
    <row r="57" spans="1:8" ht="12" outlineLevel="3" x14ac:dyDescent="0.2">
      <c r="A57" s="341" t="s">
        <v>34</v>
      </c>
      <c r="B57" s="219" t="s">
        <v>6</v>
      </c>
      <c r="C57" s="220"/>
      <c r="D57" s="134"/>
      <c r="E57" s="135">
        <f>F57</f>
        <v>1440</v>
      </c>
      <c r="F57" s="136">
        <v>1440</v>
      </c>
      <c r="G57" s="137"/>
      <c r="H57" s="138"/>
    </row>
    <row r="58" spans="1:8" ht="12" outlineLevel="3" x14ac:dyDescent="0.2">
      <c r="A58" s="341"/>
      <c r="B58" s="219" t="s">
        <v>7</v>
      </c>
      <c r="C58" s="220" t="s">
        <v>97</v>
      </c>
      <c r="D58" s="134"/>
      <c r="E58" s="135"/>
      <c r="F58" s="166">
        <v>12</v>
      </c>
      <c r="G58" s="137"/>
      <c r="H58" s="167"/>
    </row>
    <row r="59" spans="1:8" ht="12" outlineLevel="3" x14ac:dyDescent="0.2">
      <c r="A59" s="341" t="s">
        <v>35</v>
      </c>
      <c r="B59" s="219" t="s">
        <v>6</v>
      </c>
      <c r="C59" s="220"/>
      <c r="D59" s="134"/>
      <c r="E59" s="135">
        <f>F59</f>
        <v>840</v>
      </c>
      <c r="F59" s="171">
        <v>840</v>
      </c>
      <c r="G59" s="137"/>
      <c r="H59" s="172"/>
    </row>
    <row r="60" spans="1:8" ht="12" outlineLevel="3" x14ac:dyDescent="0.2">
      <c r="A60" s="341"/>
      <c r="B60" s="219" t="s">
        <v>7</v>
      </c>
      <c r="C60" s="220" t="s">
        <v>98</v>
      </c>
      <c r="D60" s="134"/>
      <c r="E60" s="135"/>
      <c r="F60" s="166">
        <v>4</v>
      </c>
      <c r="G60" s="137"/>
      <c r="H60" s="167"/>
    </row>
    <row r="61" spans="1:8" ht="12" outlineLevel="3" x14ac:dyDescent="0.2">
      <c r="A61" s="341" t="s">
        <v>36</v>
      </c>
      <c r="B61" s="219" t="s">
        <v>6</v>
      </c>
      <c r="C61" s="220"/>
      <c r="D61" s="134"/>
      <c r="E61" s="135">
        <f>F61</f>
        <v>1473</v>
      </c>
      <c r="F61" s="136">
        <v>1473</v>
      </c>
      <c r="G61" s="137"/>
      <c r="H61" s="138"/>
    </row>
    <row r="62" spans="1:8" ht="12" outlineLevel="3" x14ac:dyDescent="0.2">
      <c r="A62" s="341"/>
      <c r="B62" s="219" t="s">
        <v>7</v>
      </c>
      <c r="C62" s="220" t="s">
        <v>62</v>
      </c>
      <c r="D62" s="134"/>
      <c r="E62" s="135"/>
      <c r="F62" s="161">
        <v>1023</v>
      </c>
      <c r="G62" s="137"/>
      <c r="H62" s="162"/>
    </row>
    <row r="63" spans="1:8" ht="12" outlineLevel="3" x14ac:dyDescent="0.2">
      <c r="A63" s="341" t="s">
        <v>39</v>
      </c>
      <c r="B63" s="219" t="s">
        <v>6</v>
      </c>
      <c r="C63" s="220"/>
      <c r="D63" s="134"/>
      <c r="E63" s="135">
        <f>F63</f>
        <v>660</v>
      </c>
      <c r="F63" s="171">
        <v>660</v>
      </c>
      <c r="G63" s="137"/>
      <c r="H63" s="172"/>
    </row>
    <row r="64" spans="1:8" ht="12" outlineLevel="3" x14ac:dyDescent="0.2">
      <c r="A64" s="341"/>
      <c r="B64" s="219" t="s">
        <v>7</v>
      </c>
      <c r="C64" s="220" t="s">
        <v>99</v>
      </c>
      <c r="D64" s="134"/>
      <c r="E64" s="135"/>
      <c r="F64" s="166">
        <v>1</v>
      </c>
      <c r="G64" s="137"/>
      <c r="H64" s="167"/>
    </row>
    <row r="65" spans="1:8" ht="12" customHeight="1" outlineLevel="3" x14ac:dyDescent="0.2">
      <c r="A65" s="341" t="s">
        <v>40</v>
      </c>
      <c r="B65" s="132" t="s">
        <v>6</v>
      </c>
      <c r="C65" s="133"/>
      <c r="D65" s="134"/>
      <c r="E65" s="135">
        <f>F65</f>
        <v>15505</v>
      </c>
      <c r="F65" s="136">
        <v>15505</v>
      </c>
      <c r="G65" s="137"/>
      <c r="H65" s="138"/>
    </row>
    <row r="66" spans="1:8" ht="12" customHeight="1" outlineLevel="3" x14ac:dyDescent="0.2">
      <c r="A66" s="341"/>
      <c r="B66" s="132" t="s">
        <v>7</v>
      </c>
      <c r="C66" s="133" t="s">
        <v>62</v>
      </c>
      <c r="D66" s="134"/>
      <c r="E66" s="135"/>
      <c r="F66" s="263">
        <f>'[1]Смета Расходов'!$I$7</f>
        <v>7611.5</v>
      </c>
      <c r="G66" s="137"/>
      <c r="H66" s="168"/>
    </row>
    <row r="67" spans="1:8" s="106" customFormat="1" ht="15" outlineLevel="2" x14ac:dyDescent="0.25">
      <c r="A67" s="340" t="s">
        <v>41</v>
      </c>
      <c r="B67" s="249" t="s">
        <v>6</v>
      </c>
      <c r="C67" s="250"/>
      <c r="D67" s="261"/>
      <c r="E67" s="251">
        <f>E69+E71</f>
        <v>17106.45</v>
      </c>
      <c r="F67" s="253">
        <v>17106.45</v>
      </c>
      <c r="G67" s="262">
        <f>E67-F67</f>
        <v>0</v>
      </c>
      <c r="H67" s="255"/>
    </row>
    <row r="68" spans="1:8" ht="12" outlineLevel="2" x14ac:dyDescent="0.2">
      <c r="A68" s="340"/>
      <c r="B68" s="217" t="s">
        <v>7</v>
      </c>
      <c r="C68" s="218"/>
      <c r="D68" s="126"/>
      <c r="E68" s="127"/>
      <c r="F68" s="128">
        <v>20</v>
      </c>
      <c r="G68" s="129"/>
      <c r="H68" s="130"/>
    </row>
    <row r="69" spans="1:8" ht="12" outlineLevel="3" x14ac:dyDescent="0.2">
      <c r="A69" s="341" t="s">
        <v>42</v>
      </c>
      <c r="B69" s="219" t="s">
        <v>6</v>
      </c>
      <c r="C69" s="220"/>
      <c r="D69" s="134"/>
      <c r="E69" s="135">
        <f>F69</f>
        <v>6286.41</v>
      </c>
      <c r="F69" s="136">
        <v>6286.41</v>
      </c>
      <c r="G69" s="137"/>
      <c r="H69" s="138"/>
    </row>
    <row r="70" spans="1:8" ht="12" outlineLevel="3" x14ac:dyDescent="0.2">
      <c r="A70" s="341"/>
      <c r="B70" s="219" t="s">
        <v>7</v>
      </c>
      <c r="C70" s="220" t="s">
        <v>96</v>
      </c>
      <c r="D70" s="134"/>
      <c r="E70" s="135"/>
      <c r="F70" s="166">
        <v>16</v>
      </c>
      <c r="G70" s="137"/>
      <c r="H70" s="167"/>
    </row>
    <row r="71" spans="1:8" ht="12" outlineLevel="3" x14ac:dyDescent="0.2">
      <c r="A71" s="341" t="s">
        <v>43</v>
      </c>
      <c r="B71" s="219" t="s">
        <v>6</v>
      </c>
      <c r="C71" s="220"/>
      <c r="D71" s="134"/>
      <c r="E71" s="135">
        <f>F71</f>
        <v>10820.04</v>
      </c>
      <c r="F71" s="136">
        <v>10820.04</v>
      </c>
      <c r="G71" s="137"/>
      <c r="H71" s="138"/>
    </row>
    <row r="72" spans="1:8" ht="12" outlineLevel="3" x14ac:dyDescent="0.2">
      <c r="A72" s="341"/>
      <c r="B72" s="219" t="s">
        <v>7</v>
      </c>
      <c r="C72" s="220" t="s">
        <v>96</v>
      </c>
      <c r="D72" s="134"/>
      <c r="E72" s="135"/>
      <c r="F72" s="166">
        <v>4</v>
      </c>
      <c r="G72" s="137"/>
      <c r="H72" s="167"/>
    </row>
    <row r="73" spans="1:8" s="106" customFormat="1" ht="15" outlineLevel="2" x14ac:dyDescent="0.25">
      <c r="A73" s="340" t="s">
        <v>45</v>
      </c>
      <c r="B73" s="249" t="s">
        <v>6</v>
      </c>
      <c r="C73" s="250"/>
      <c r="D73" s="261"/>
      <c r="E73" s="251">
        <f>E75+E79+E81</f>
        <v>18596.810000000001</v>
      </c>
      <c r="F73" s="253">
        <f>F75+F77+F79+F81</f>
        <v>18774.05</v>
      </c>
      <c r="G73" s="262">
        <f>E73-F73</f>
        <v>-177.23999999999796</v>
      </c>
      <c r="H73" s="255"/>
    </row>
    <row r="74" spans="1:8" ht="12" outlineLevel="2" x14ac:dyDescent="0.2">
      <c r="A74" s="340"/>
      <c r="B74" s="217" t="s">
        <v>7</v>
      </c>
      <c r="C74" s="218"/>
      <c r="D74" s="126"/>
      <c r="E74" s="127"/>
      <c r="F74" s="158">
        <v>22834.5</v>
      </c>
      <c r="G74" s="129"/>
      <c r="H74" s="159"/>
    </row>
    <row r="75" spans="1:8" ht="12" outlineLevel="3" x14ac:dyDescent="0.2">
      <c r="A75" s="341" t="s">
        <v>46</v>
      </c>
      <c r="B75" s="219" t="s">
        <v>6</v>
      </c>
      <c r="C75" s="220"/>
      <c r="D75" s="134"/>
      <c r="E75" s="135">
        <f>F75</f>
        <v>10960.56</v>
      </c>
      <c r="F75" s="136">
        <v>10960.56</v>
      </c>
      <c r="G75" s="137"/>
      <c r="H75" s="138"/>
    </row>
    <row r="76" spans="1:8" ht="12" outlineLevel="3" x14ac:dyDescent="0.2">
      <c r="A76" s="341"/>
      <c r="B76" s="219" t="s">
        <v>7</v>
      </c>
      <c r="C76" s="220" t="s">
        <v>62</v>
      </c>
      <c r="D76" s="134"/>
      <c r="E76" s="135"/>
      <c r="F76" s="161">
        <v>15223</v>
      </c>
      <c r="G76" s="137"/>
      <c r="H76" s="162"/>
    </row>
    <row r="77" spans="1:8" ht="12" outlineLevel="3" x14ac:dyDescent="0.2">
      <c r="A77" s="342" t="s">
        <v>47</v>
      </c>
      <c r="B77" s="219" t="s">
        <v>6</v>
      </c>
      <c r="C77" s="220"/>
      <c r="D77" s="134"/>
      <c r="E77" s="135"/>
      <c r="F77" s="161">
        <v>177.24</v>
      </c>
      <c r="G77" s="137"/>
      <c r="H77" s="162"/>
    </row>
    <row r="78" spans="1:8" ht="12" outlineLevel="3" x14ac:dyDescent="0.2">
      <c r="A78" s="348"/>
      <c r="B78" s="219" t="s">
        <v>7</v>
      </c>
      <c r="C78" s="220" t="s">
        <v>96</v>
      </c>
      <c r="D78" s="134"/>
      <c r="E78" s="135"/>
      <c r="F78" s="161">
        <v>1</v>
      </c>
      <c r="G78" s="137"/>
      <c r="H78" s="162"/>
    </row>
    <row r="79" spans="1:8" ht="12" outlineLevel="3" x14ac:dyDescent="0.2">
      <c r="A79" s="341" t="s">
        <v>48</v>
      </c>
      <c r="B79" s="219" t="s">
        <v>6</v>
      </c>
      <c r="C79" s="220"/>
      <c r="D79" s="134"/>
      <c r="E79" s="135">
        <f>F79</f>
        <v>4417.71</v>
      </c>
      <c r="F79" s="136">
        <v>4417.71</v>
      </c>
      <c r="G79" s="137"/>
      <c r="H79" s="138"/>
    </row>
    <row r="80" spans="1:8" ht="12" outlineLevel="3" x14ac:dyDescent="0.2">
      <c r="A80" s="341"/>
      <c r="B80" s="219" t="s">
        <v>7</v>
      </c>
      <c r="C80" s="220"/>
      <c r="D80" s="134"/>
      <c r="E80" s="135"/>
      <c r="F80" s="161"/>
      <c r="G80" s="137"/>
      <c r="H80" s="162"/>
    </row>
    <row r="81" spans="1:8" ht="12" outlineLevel="3" x14ac:dyDescent="0.2">
      <c r="A81" s="341" t="s">
        <v>49</v>
      </c>
      <c r="B81" s="219" t="s">
        <v>6</v>
      </c>
      <c r="C81" s="220"/>
      <c r="D81" s="134"/>
      <c r="E81" s="135">
        <f>F81</f>
        <v>3218.54</v>
      </c>
      <c r="F81" s="136">
        <v>3218.54</v>
      </c>
      <c r="G81" s="137"/>
      <c r="H81" s="138"/>
    </row>
    <row r="82" spans="1:8" ht="12" outlineLevel="3" x14ac:dyDescent="0.2">
      <c r="A82" s="341"/>
      <c r="B82" s="219" t="s">
        <v>7</v>
      </c>
      <c r="C82" s="220"/>
      <c r="D82" s="134"/>
      <c r="E82" s="135"/>
      <c r="F82" s="134"/>
      <c r="G82" s="137"/>
      <c r="H82" s="168"/>
    </row>
    <row r="83" spans="1:8" s="106" customFormat="1" ht="15" outlineLevel="2" x14ac:dyDescent="0.25">
      <c r="A83" s="340" t="s">
        <v>50</v>
      </c>
      <c r="B83" s="249" t="s">
        <v>6</v>
      </c>
      <c r="C83" s="250"/>
      <c r="D83" s="261"/>
      <c r="E83" s="251">
        <f>E85+E87</f>
        <v>7891.76</v>
      </c>
      <c r="F83" s="253">
        <v>7891.76</v>
      </c>
      <c r="G83" s="262">
        <f>E83-F83</f>
        <v>0</v>
      </c>
      <c r="H83" s="255"/>
    </row>
    <row r="84" spans="1:8" ht="12" outlineLevel="2" x14ac:dyDescent="0.2">
      <c r="A84" s="340"/>
      <c r="B84" s="217" t="s">
        <v>7</v>
      </c>
      <c r="C84" s="218"/>
      <c r="D84" s="126"/>
      <c r="E84" s="127"/>
      <c r="F84" s="158">
        <v>30450.5</v>
      </c>
      <c r="G84" s="129"/>
      <c r="H84" s="159"/>
    </row>
    <row r="85" spans="1:8" ht="12" outlineLevel="3" x14ac:dyDescent="0.2">
      <c r="A85" s="341" t="s">
        <v>51</v>
      </c>
      <c r="B85" s="219" t="s">
        <v>6</v>
      </c>
      <c r="C85" s="220"/>
      <c r="D85" s="134"/>
      <c r="E85" s="135">
        <f>F85</f>
        <v>3810.36</v>
      </c>
      <c r="F85" s="136">
        <v>3810.36</v>
      </c>
      <c r="G85" s="137"/>
      <c r="H85" s="138"/>
    </row>
    <row r="86" spans="1:8" ht="12" outlineLevel="3" x14ac:dyDescent="0.2">
      <c r="A86" s="341"/>
      <c r="B86" s="219" t="s">
        <v>7</v>
      </c>
      <c r="C86" s="220"/>
      <c r="D86" s="134"/>
      <c r="E86" s="135"/>
      <c r="F86" s="161"/>
      <c r="G86" s="137"/>
      <c r="H86" s="162"/>
    </row>
    <row r="87" spans="1:8" ht="12" outlineLevel="3" x14ac:dyDescent="0.2">
      <c r="A87" s="341" t="s">
        <v>52</v>
      </c>
      <c r="B87" s="219" t="s">
        <v>6</v>
      </c>
      <c r="C87" s="220"/>
      <c r="D87" s="134"/>
      <c r="E87" s="135">
        <f>F87</f>
        <v>4081.4</v>
      </c>
      <c r="F87" s="136">
        <v>4081.4</v>
      </c>
      <c r="G87" s="137"/>
      <c r="H87" s="138"/>
    </row>
    <row r="88" spans="1:8" ht="12.75" outlineLevel="3" thickBot="1" x14ac:dyDescent="0.25">
      <c r="A88" s="345"/>
      <c r="B88" s="223" t="s">
        <v>7</v>
      </c>
      <c r="C88" s="224"/>
      <c r="D88" s="175"/>
      <c r="E88" s="176"/>
      <c r="F88" s="177"/>
      <c r="G88" s="178"/>
      <c r="H88" s="179"/>
    </row>
    <row r="90" spans="1:8" s="207" customFormat="1" ht="18" x14ac:dyDescent="0.25">
      <c r="A90" s="205" t="s">
        <v>89</v>
      </c>
      <c r="B90" s="205"/>
      <c r="C90" s="205"/>
      <c r="D90" s="205"/>
      <c r="E90" s="206"/>
      <c r="F90" s="205" t="s">
        <v>90</v>
      </c>
      <c r="G90" s="205"/>
      <c r="H90" s="205"/>
    </row>
  </sheetData>
  <mergeCells count="47">
    <mergeCell ref="A79:A80"/>
    <mergeCell ref="A81:A82"/>
    <mergeCell ref="A83:A84"/>
    <mergeCell ref="A85:A86"/>
    <mergeCell ref="A87:A88"/>
    <mergeCell ref="A75:A76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A21:A22"/>
    <mergeCell ref="A49:A50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7:A48"/>
    <mergeCell ref="A77:A78"/>
    <mergeCell ref="A23:A24"/>
    <mergeCell ref="A5:H5"/>
    <mergeCell ref="A6:H6"/>
    <mergeCell ref="B8:B11"/>
    <mergeCell ref="C8:C11"/>
    <mergeCell ref="D8:D11"/>
    <mergeCell ref="E8:E11"/>
    <mergeCell ref="F8:F11"/>
    <mergeCell ref="G8:H8"/>
    <mergeCell ref="G9:G11"/>
    <mergeCell ref="H9:H11"/>
    <mergeCell ref="A13:A14"/>
    <mergeCell ref="A15:A16"/>
    <mergeCell ref="A17:A18"/>
    <mergeCell ref="A19:A20"/>
  </mergeCells>
  <printOptions horizontalCentered="1"/>
  <pageMargins left="0.15748031496062992" right="0.15748031496062992" top="0.19685039370078741" bottom="0.39370078740157483" header="0.51181102362204722" footer="0.51181102362204722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H96"/>
  <sheetViews>
    <sheetView workbookViewId="0">
      <selection activeCell="M12" sqref="M12"/>
    </sheetView>
  </sheetViews>
  <sheetFormatPr defaultColWidth="10.5" defaultRowHeight="11.45" customHeight="1" outlineLevelRow="3" x14ac:dyDescent="0.2"/>
  <cols>
    <col min="1" max="1" width="61.6640625" style="74" customWidth="1"/>
    <col min="2" max="3" width="9.33203125" style="74" customWidth="1"/>
    <col min="4" max="4" width="21.33203125" style="76" customWidth="1"/>
    <col min="5" max="5" width="20.83203125" style="76" customWidth="1"/>
    <col min="6" max="6" width="18.6640625" style="74" customWidth="1"/>
    <col min="7" max="7" width="19.6640625" style="74" customWidth="1"/>
    <col min="8" max="8" width="19.33203125" style="74" customWidth="1"/>
    <col min="9" max="16384" width="10.5" style="77"/>
  </cols>
  <sheetData>
    <row r="1" spans="1:8" ht="18.75" x14ac:dyDescent="0.3">
      <c r="D1" s="75" t="s">
        <v>73</v>
      </c>
    </row>
    <row r="2" spans="1:8" ht="18.75" x14ac:dyDescent="0.3">
      <c r="D2" s="75" t="s">
        <v>74</v>
      </c>
    </row>
    <row r="3" spans="1:8" ht="18.75" x14ac:dyDescent="0.3">
      <c r="D3" s="75" t="s">
        <v>75</v>
      </c>
    </row>
    <row r="4" spans="1:8" ht="11.45" customHeight="1" x14ac:dyDescent="0.2">
      <c r="D4" s="74"/>
    </row>
    <row r="5" spans="1:8" ht="12.95" customHeight="1" x14ac:dyDescent="0.25">
      <c r="A5" s="313" t="s">
        <v>0</v>
      </c>
      <c r="B5" s="313"/>
      <c r="C5" s="313"/>
      <c r="D5" s="313"/>
      <c r="E5" s="313"/>
      <c r="F5" s="313"/>
      <c r="G5" s="313"/>
      <c r="H5" s="313"/>
    </row>
    <row r="6" spans="1:8" ht="15.75" x14ac:dyDescent="0.25">
      <c r="A6" s="313" t="s">
        <v>100</v>
      </c>
      <c r="B6" s="313"/>
      <c r="C6" s="313"/>
      <c r="D6" s="313"/>
      <c r="E6" s="313"/>
      <c r="F6" s="313"/>
      <c r="G6" s="313"/>
      <c r="H6" s="313"/>
    </row>
    <row r="7" spans="1:8" s="74" customFormat="1" ht="12" thickBot="1" x14ac:dyDescent="0.25">
      <c r="D7" s="76"/>
      <c r="E7" s="76"/>
    </row>
    <row r="8" spans="1:8" s="80" customFormat="1" ht="13.5" thickBot="1" x14ac:dyDescent="0.25">
      <c r="A8" s="79" t="s">
        <v>77</v>
      </c>
      <c r="B8" s="314" t="s">
        <v>78</v>
      </c>
      <c r="C8" s="317" t="s">
        <v>58</v>
      </c>
      <c r="D8" s="320" t="s">
        <v>114</v>
      </c>
      <c r="E8" s="323" t="s">
        <v>113</v>
      </c>
      <c r="F8" s="326" t="s">
        <v>112</v>
      </c>
      <c r="G8" s="329" t="s">
        <v>79</v>
      </c>
      <c r="H8" s="330"/>
    </row>
    <row r="9" spans="1:8" s="80" customFormat="1" ht="12.75" x14ac:dyDescent="0.2">
      <c r="A9" s="81" t="s">
        <v>2</v>
      </c>
      <c r="B9" s="315"/>
      <c r="C9" s="318"/>
      <c r="D9" s="321"/>
      <c r="E9" s="324"/>
      <c r="F9" s="327"/>
      <c r="G9" s="331" t="s">
        <v>110</v>
      </c>
      <c r="H9" s="334" t="s">
        <v>111</v>
      </c>
    </row>
    <row r="10" spans="1:8" s="80" customFormat="1" ht="12.75" x14ac:dyDescent="0.2">
      <c r="A10" s="81" t="s">
        <v>3</v>
      </c>
      <c r="B10" s="315"/>
      <c r="C10" s="318"/>
      <c r="D10" s="321"/>
      <c r="E10" s="324"/>
      <c r="F10" s="327"/>
      <c r="G10" s="332"/>
      <c r="H10" s="335"/>
    </row>
    <row r="11" spans="1:8" s="80" customFormat="1" ht="13.5" thickBot="1" x14ac:dyDescent="0.25">
      <c r="A11" s="82" t="s">
        <v>4</v>
      </c>
      <c r="B11" s="316"/>
      <c r="C11" s="319"/>
      <c r="D11" s="322"/>
      <c r="E11" s="325"/>
      <c r="F11" s="328"/>
      <c r="G11" s="333"/>
      <c r="H11" s="336"/>
    </row>
    <row r="12" spans="1:8" s="302" customFormat="1" ht="12.75" x14ac:dyDescent="0.2">
      <c r="A12" s="296">
        <v>1</v>
      </c>
      <c r="B12" s="297">
        <v>2</v>
      </c>
      <c r="C12" s="298">
        <v>3</v>
      </c>
      <c r="D12" s="299">
        <v>4</v>
      </c>
      <c r="E12" s="298">
        <v>5</v>
      </c>
      <c r="F12" s="299">
        <v>6</v>
      </c>
      <c r="G12" s="300">
        <v>7</v>
      </c>
      <c r="H12" s="301">
        <v>8</v>
      </c>
    </row>
    <row r="13" spans="1:8" s="214" customFormat="1" ht="18" x14ac:dyDescent="0.25">
      <c r="A13" s="351" t="s">
        <v>101</v>
      </c>
      <c r="B13" s="208" t="s">
        <v>6</v>
      </c>
      <c r="C13" s="209"/>
      <c r="D13" s="211">
        <f>D15+D29</f>
        <v>507980.9</v>
      </c>
      <c r="E13" s="225">
        <f>E15+E29</f>
        <v>105963.73</v>
      </c>
      <c r="F13" s="210">
        <f>F15+F29</f>
        <v>114005.13269936079</v>
      </c>
      <c r="G13" s="212">
        <f>E13-F13</f>
        <v>-8041.4026993607986</v>
      </c>
      <c r="H13" s="213">
        <f>D13-F13</f>
        <v>393975.76730063924</v>
      </c>
    </row>
    <row r="14" spans="1:8" s="273" customFormat="1" ht="15" thickBot="1" x14ac:dyDescent="0.25">
      <c r="A14" s="352"/>
      <c r="B14" s="267" t="s">
        <v>7</v>
      </c>
      <c r="C14" s="268"/>
      <c r="D14" s="269">
        <v>3805.1</v>
      </c>
      <c r="E14" s="274"/>
      <c r="F14" s="270"/>
      <c r="G14" s="271"/>
      <c r="H14" s="275"/>
    </row>
    <row r="15" spans="1:8" s="90" customFormat="1" ht="15.75" outlineLevel="1" x14ac:dyDescent="0.25">
      <c r="A15" s="353" t="s">
        <v>8</v>
      </c>
      <c r="B15" s="226" t="s">
        <v>6</v>
      </c>
      <c r="C15" s="227"/>
      <c r="D15" s="228">
        <f>90371.15</f>
        <v>90371.15</v>
      </c>
      <c r="E15" s="229">
        <f>17241.3</f>
        <v>17241.3</v>
      </c>
      <c r="F15" s="230">
        <f>F17+F21+F25</f>
        <v>15675.01</v>
      </c>
      <c r="G15" s="231">
        <f>E15-F15</f>
        <v>1566.2899999999991</v>
      </c>
      <c r="H15" s="232">
        <f>D15-F15</f>
        <v>74696.14</v>
      </c>
    </row>
    <row r="16" spans="1:8" s="90" customFormat="1" ht="16.5" outlineLevel="1" thickBot="1" x14ac:dyDescent="0.3">
      <c r="A16" s="354"/>
      <c r="B16" s="233" t="s">
        <v>7</v>
      </c>
      <c r="C16" s="234"/>
      <c r="D16" s="235"/>
      <c r="E16" s="236"/>
      <c r="F16" s="237"/>
      <c r="G16" s="238"/>
      <c r="H16" s="239"/>
    </row>
    <row r="17" spans="1:8" s="106" customFormat="1" ht="15" outlineLevel="2" x14ac:dyDescent="0.25">
      <c r="A17" s="339" t="s">
        <v>9</v>
      </c>
      <c r="B17" s="240" t="s">
        <v>6</v>
      </c>
      <c r="C17" s="241"/>
      <c r="D17" s="242"/>
      <c r="E17" s="243">
        <f>E19+E23+E27</f>
        <v>15675.01</v>
      </c>
      <c r="F17" s="244">
        <v>6000</v>
      </c>
      <c r="G17" s="245"/>
      <c r="H17" s="246"/>
    </row>
    <row r="18" spans="1:8" ht="12" outlineLevel="2" x14ac:dyDescent="0.2">
      <c r="A18" s="340"/>
      <c r="B18" s="217" t="s">
        <v>7</v>
      </c>
      <c r="C18" s="218"/>
      <c r="D18" s="127"/>
      <c r="E18" s="247"/>
      <c r="F18" s="128">
        <v>1</v>
      </c>
      <c r="G18" s="129"/>
      <c r="H18" s="130"/>
    </row>
    <row r="19" spans="1:8" ht="12" outlineLevel="3" x14ac:dyDescent="0.2">
      <c r="A19" s="341" t="s">
        <v>102</v>
      </c>
      <c r="B19" s="219" t="s">
        <v>6</v>
      </c>
      <c r="C19" s="220"/>
      <c r="D19" s="135"/>
      <c r="E19" s="248">
        <f>F19</f>
        <v>6000</v>
      </c>
      <c r="F19" s="136">
        <v>6000</v>
      </c>
      <c r="G19" s="137"/>
      <c r="H19" s="138"/>
    </row>
    <row r="20" spans="1:8" ht="12" outlineLevel="3" x14ac:dyDescent="0.2">
      <c r="A20" s="341"/>
      <c r="B20" s="219" t="s">
        <v>7</v>
      </c>
      <c r="C20" s="220" t="s">
        <v>83</v>
      </c>
      <c r="D20" s="135"/>
      <c r="E20" s="248"/>
      <c r="F20" s="166">
        <v>1</v>
      </c>
      <c r="G20" s="137"/>
      <c r="H20" s="167"/>
    </row>
    <row r="21" spans="1:8" s="106" customFormat="1" ht="15" outlineLevel="2" x14ac:dyDescent="0.25">
      <c r="A21" s="340" t="s">
        <v>11</v>
      </c>
      <c r="B21" s="249" t="s">
        <v>6</v>
      </c>
      <c r="C21" s="250"/>
      <c r="D21" s="251"/>
      <c r="E21" s="252"/>
      <c r="F21" s="253">
        <v>5597.24</v>
      </c>
      <c r="G21" s="254"/>
      <c r="H21" s="255"/>
    </row>
    <row r="22" spans="1:8" ht="12" outlineLevel="2" x14ac:dyDescent="0.2">
      <c r="A22" s="340"/>
      <c r="B22" s="217" t="s">
        <v>7</v>
      </c>
      <c r="C22" s="218"/>
      <c r="D22" s="127"/>
      <c r="E22" s="247"/>
      <c r="F22" s="128">
        <v>2</v>
      </c>
      <c r="G22" s="129"/>
      <c r="H22" s="130"/>
    </row>
    <row r="23" spans="1:8" ht="12" outlineLevel="3" x14ac:dyDescent="0.2">
      <c r="A23" s="341" t="s">
        <v>103</v>
      </c>
      <c r="B23" s="219" t="s">
        <v>6</v>
      </c>
      <c r="C23" s="220"/>
      <c r="D23" s="135"/>
      <c r="E23" s="248">
        <f>F23</f>
        <v>5597.24</v>
      </c>
      <c r="F23" s="136">
        <v>5597.24</v>
      </c>
      <c r="G23" s="137"/>
      <c r="H23" s="138"/>
    </row>
    <row r="24" spans="1:8" ht="12" outlineLevel="3" x14ac:dyDescent="0.2">
      <c r="A24" s="341"/>
      <c r="B24" s="219" t="s">
        <v>7</v>
      </c>
      <c r="C24" s="220" t="s">
        <v>83</v>
      </c>
      <c r="D24" s="135"/>
      <c r="E24" s="248"/>
      <c r="F24" s="166">
        <v>2</v>
      </c>
      <c r="G24" s="137"/>
      <c r="H24" s="167"/>
    </row>
    <row r="25" spans="1:8" s="106" customFormat="1" ht="15" outlineLevel="2" x14ac:dyDescent="0.25">
      <c r="A25" s="340" t="s">
        <v>13</v>
      </c>
      <c r="B25" s="249" t="s">
        <v>6</v>
      </c>
      <c r="C25" s="250"/>
      <c r="D25" s="251"/>
      <c r="E25" s="252"/>
      <c r="F25" s="253">
        <v>4077.77</v>
      </c>
      <c r="G25" s="254"/>
      <c r="H25" s="255"/>
    </row>
    <row r="26" spans="1:8" ht="12" outlineLevel="2" x14ac:dyDescent="0.2">
      <c r="A26" s="340"/>
      <c r="B26" s="217" t="s">
        <v>7</v>
      </c>
      <c r="C26" s="218"/>
      <c r="D26" s="127"/>
      <c r="E26" s="247"/>
      <c r="F26" s="128">
        <v>2</v>
      </c>
      <c r="G26" s="129"/>
      <c r="H26" s="130"/>
    </row>
    <row r="27" spans="1:8" ht="12" outlineLevel="3" x14ac:dyDescent="0.2">
      <c r="A27" s="341" t="s">
        <v>104</v>
      </c>
      <c r="B27" s="219" t="s">
        <v>6</v>
      </c>
      <c r="C27" s="220"/>
      <c r="D27" s="135"/>
      <c r="E27" s="248">
        <f>F27</f>
        <v>4077.77</v>
      </c>
      <c r="F27" s="136">
        <v>4077.77</v>
      </c>
      <c r="G27" s="137"/>
      <c r="H27" s="138"/>
    </row>
    <row r="28" spans="1:8" ht="12.75" outlineLevel="3" thickBot="1" x14ac:dyDescent="0.25">
      <c r="A28" s="341"/>
      <c r="B28" s="219" t="s">
        <v>7</v>
      </c>
      <c r="C28" s="220" t="s">
        <v>105</v>
      </c>
      <c r="D28" s="135"/>
      <c r="E28" s="248"/>
      <c r="F28" s="166">
        <v>2</v>
      </c>
      <c r="G28" s="137"/>
      <c r="H28" s="167"/>
    </row>
    <row r="29" spans="1:8" s="90" customFormat="1" ht="15.75" outlineLevel="1" x14ac:dyDescent="0.25">
      <c r="A29" s="353" t="s">
        <v>16</v>
      </c>
      <c r="B29" s="226" t="s">
        <v>6</v>
      </c>
      <c r="C29" s="227"/>
      <c r="D29" s="228">
        <f>417609.75</f>
        <v>417609.75</v>
      </c>
      <c r="E29" s="229">
        <f>E31+E35+E41+E47+E57+E61+E73+E79+E89</f>
        <v>88722.43</v>
      </c>
      <c r="F29" s="230">
        <f>F31+F35+F41+F47+F57+F61+F73+F79+F89</f>
        <v>98330.1226993608</v>
      </c>
      <c r="G29" s="231">
        <f>E29-F29</f>
        <v>-9607.6926993608067</v>
      </c>
      <c r="H29" s="232">
        <f>D29-F29</f>
        <v>319279.62730063917</v>
      </c>
    </row>
    <row r="30" spans="1:8" s="90" customFormat="1" ht="16.5" outlineLevel="1" thickBot="1" x14ac:dyDescent="0.3">
      <c r="A30" s="354"/>
      <c r="B30" s="233" t="s">
        <v>7</v>
      </c>
      <c r="C30" s="234"/>
      <c r="D30" s="235"/>
      <c r="E30" s="236"/>
      <c r="F30" s="256"/>
      <c r="G30" s="238"/>
      <c r="H30" s="257"/>
    </row>
    <row r="31" spans="1:8" s="106" customFormat="1" ht="15" outlineLevel="2" x14ac:dyDescent="0.25">
      <c r="A31" s="339" t="s">
        <v>17</v>
      </c>
      <c r="B31" s="240" t="s">
        <v>6</v>
      </c>
      <c r="C31" s="241"/>
      <c r="D31" s="242"/>
      <c r="E31" s="243">
        <f>E33</f>
        <v>13698.36</v>
      </c>
      <c r="F31" s="244">
        <v>13698.36</v>
      </c>
      <c r="G31" s="245"/>
      <c r="H31" s="246"/>
    </row>
    <row r="32" spans="1:8" ht="12" outlineLevel="2" x14ac:dyDescent="0.2">
      <c r="A32" s="340"/>
      <c r="B32" s="217" t="s">
        <v>7</v>
      </c>
      <c r="C32" s="218"/>
      <c r="D32" s="127"/>
      <c r="E32" s="247"/>
      <c r="F32" s="158">
        <v>7610.2</v>
      </c>
      <c r="G32" s="129"/>
      <c r="H32" s="159"/>
    </row>
    <row r="33" spans="1:8" ht="12" outlineLevel="3" x14ac:dyDescent="0.2">
      <c r="A33" s="341" t="s">
        <v>18</v>
      </c>
      <c r="B33" s="219" t="s">
        <v>6</v>
      </c>
      <c r="C33" s="220"/>
      <c r="D33" s="135"/>
      <c r="E33" s="248">
        <f>F33</f>
        <v>13698.36</v>
      </c>
      <c r="F33" s="136">
        <v>13698.36</v>
      </c>
      <c r="G33" s="137"/>
      <c r="H33" s="138"/>
    </row>
    <row r="34" spans="1:8" ht="12" outlineLevel="3" x14ac:dyDescent="0.2">
      <c r="A34" s="341"/>
      <c r="B34" s="219" t="s">
        <v>7</v>
      </c>
      <c r="C34" s="220" t="s">
        <v>62</v>
      </c>
      <c r="D34" s="135"/>
      <c r="E34" s="248"/>
      <c r="F34" s="161">
        <v>7610.2</v>
      </c>
      <c r="G34" s="137"/>
      <c r="H34" s="162"/>
    </row>
    <row r="35" spans="1:8" s="106" customFormat="1" ht="15" outlineLevel="2" x14ac:dyDescent="0.25">
      <c r="A35" s="340" t="s">
        <v>19</v>
      </c>
      <c r="B35" s="249" t="s">
        <v>6</v>
      </c>
      <c r="C35" s="250"/>
      <c r="D35" s="251"/>
      <c r="E35" s="252">
        <f>E37+E39</f>
        <v>2736</v>
      </c>
      <c r="F35" s="253">
        <v>2736</v>
      </c>
      <c r="G35" s="254"/>
      <c r="H35" s="255"/>
    </row>
    <row r="36" spans="1:8" ht="12" outlineLevel="2" x14ac:dyDescent="0.2">
      <c r="A36" s="340"/>
      <c r="B36" s="217" t="s">
        <v>7</v>
      </c>
      <c r="C36" s="218"/>
      <c r="D36" s="127"/>
      <c r="E36" s="247"/>
      <c r="F36" s="128">
        <v>68</v>
      </c>
      <c r="G36" s="129"/>
      <c r="H36" s="130"/>
    </row>
    <row r="37" spans="1:8" ht="12" outlineLevel="3" x14ac:dyDescent="0.2">
      <c r="A37" s="341" t="s">
        <v>20</v>
      </c>
      <c r="B37" s="219" t="s">
        <v>6</v>
      </c>
      <c r="C37" s="220"/>
      <c r="D37" s="135"/>
      <c r="E37" s="248">
        <f>F37</f>
        <v>864</v>
      </c>
      <c r="F37" s="171">
        <v>864</v>
      </c>
      <c r="G37" s="137"/>
      <c r="H37" s="172"/>
    </row>
    <row r="38" spans="1:8" ht="12" outlineLevel="3" x14ac:dyDescent="0.2">
      <c r="A38" s="341"/>
      <c r="B38" s="219" t="s">
        <v>7</v>
      </c>
      <c r="C38" s="220" t="s">
        <v>106</v>
      </c>
      <c r="D38" s="135"/>
      <c r="E38" s="248"/>
      <c r="F38" s="166">
        <v>16</v>
      </c>
      <c r="G38" s="137"/>
      <c r="H38" s="167"/>
    </row>
    <row r="39" spans="1:8" ht="12" outlineLevel="3" x14ac:dyDescent="0.2">
      <c r="A39" s="341" t="s">
        <v>21</v>
      </c>
      <c r="B39" s="219" t="s">
        <v>6</v>
      </c>
      <c r="C39" s="220"/>
      <c r="D39" s="135"/>
      <c r="E39" s="248">
        <f>F39</f>
        <v>1872</v>
      </c>
      <c r="F39" s="136">
        <v>1872</v>
      </c>
      <c r="G39" s="137"/>
      <c r="H39" s="138"/>
    </row>
    <row r="40" spans="1:8" ht="12" outlineLevel="3" x14ac:dyDescent="0.2">
      <c r="A40" s="341"/>
      <c r="B40" s="219" t="s">
        <v>7</v>
      </c>
      <c r="C40" s="220" t="s">
        <v>107</v>
      </c>
      <c r="D40" s="135"/>
      <c r="E40" s="248"/>
      <c r="F40" s="166">
        <v>52</v>
      </c>
      <c r="G40" s="137"/>
      <c r="H40" s="167"/>
    </row>
    <row r="41" spans="1:8" s="106" customFormat="1" ht="15" outlineLevel="2" x14ac:dyDescent="0.25">
      <c r="A41" s="340" t="s">
        <v>22</v>
      </c>
      <c r="B41" s="249" t="s">
        <v>6</v>
      </c>
      <c r="C41" s="250"/>
      <c r="D41" s="251"/>
      <c r="E41" s="252">
        <f>E43+E45</f>
        <v>8289.11</v>
      </c>
      <c r="F41" s="253">
        <f>F43+F45</f>
        <v>8289.11</v>
      </c>
      <c r="G41" s="254"/>
      <c r="H41" s="255"/>
    </row>
    <row r="42" spans="1:8" ht="12" outlineLevel="2" x14ac:dyDescent="0.2">
      <c r="A42" s="340"/>
      <c r="B42" s="217" t="s">
        <v>7</v>
      </c>
      <c r="C42" s="218"/>
      <c r="D42" s="127"/>
      <c r="E42" s="247"/>
      <c r="F42" s="128">
        <v>54</v>
      </c>
      <c r="G42" s="129"/>
      <c r="H42" s="130"/>
    </row>
    <row r="43" spans="1:8" ht="12" outlineLevel="3" x14ac:dyDescent="0.2">
      <c r="A43" s="341" t="s">
        <v>23</v>
      </c>
      <c r="B43" s="219" t="s">
        <v>6</v>
      </c>
      <c r="C43" s="220"/>
      <c r="D43" s="135"/>
      <c r="E43" s="248">
        <f>F43</f>
        <v>7028.38</v>
      </c>
      <c r="F43" s="136">
        <v>7028.38</v>
      </c>
      <c r="G43" s="137"/>
      <c r="H43" s="138"/>
    </row>
    <row r="44" spans="1:8" ht="12" outlineLevel="3" x14ac:dyDescent="0.2">
      <c r="A44" s="341"/>
      <c r="B44" s="219" t="s">
        <v>7</v>
      </c>
      <c r="C44" s="220" t="s">
        <v>106</v>
      </c>
      <c r="D44" s="135"/>
      <c r="E44" s="248"/>
      <c r="F44" s="166">
        <v>52</v>
      </c>
      <c r="G44" s="137"/>
      <c r="H44" s="167"/>
    </row>
    <row r="45" spans="1:8" ht="12" outlineLevel="3" x14ac:dyDescent="0.2">
      <c r="A45" s="341" t="s">
        <v>24</v>
      </c>
      <c r="B45" s="219" t="s">
        <v>6</v>
      </c>
      <c r="C45" s="220"/>
      <c r="D45" s="135"/>
      <c r="E45" s="248">
        <f>F45</f>
        <v>1260.73</v>
      </c>
      <c r="F45" s="171">
        <v>1260.73</v>
      </c>
      <c r="G45" s="137"/>
      <c r="H45" s="172"/>
    </row>
    <row r="46" spans="1:8" ht="12" outlineLevel="3" x14ac:dyDescent="0.2">
      <c r="A46" s="341"/>
      <c r="B46" s="219" t="s">
        <v>7</v>
      </c>
      <c r="C46" s="220" t="s">
        <v>83</v>
      </c>
      <c r="D46" s="135"/>
      <c r="E46" s="248"/>
      <c r="F46" s="166">
        <v>2</v>
      </c>
      <c r="G46" s="137"/>
      <c r="H46" s="167"/>
    </row>
    <row r="47" spans="1:8" s="106" customFormat="1" ht="15" outlineLevel="2" x14ac:dyDescent="0.25">
      <c r="A47" s="340" t="s">
        <v>26</v>
      </c>
      <c r="B47" s="249" t="s">
        <v>6</v>
      </c>
      <c r="C47" s="250"/>
      <c r="D47" s="251"/>
      <c r="E47" s="252">
        <f>E49+E53+E55+E51</f>
        <v>11791.48</v>
      </c>
      <c r="F47" s="252">
        <f>F49+F53+F55+F51</f>
        <v>12425.862699360787</v>
      </c>
      <c r="G47" s="254"/>
      <c r="H47" s="255"/>
    </row>
    <row r="48" spans="1:8" ht="12" outlineLevel="2" x14ac:dyDescent="0.2">
      <c r="A48" s="340"/>
      <c r="B48" s="217" t="s">
        <v>7</v>
      </c>
      <c r="C48" s="218"/>
      <c r="D48" s="127"/>
      <c r="E48" s="247"/>
      <c r="F48" s="128">
        <v>78</v>
      </c>
      <c r="G48" s="129"/>
      <c r="H48" s="130"/>
    </row>
    <row r="49" spans="1:8" ht="12" outlineLevel="3" x14ac:dyDescent="0.2">
      <c r="A49" s="341" t="s">
        <v>27</v>
      </c>
      <c r="B49" s="219" t="s">
        <v>6</v>
      </c>
      <c r="C49" s="220"/>
      <c r="D49" s="135"/>
      <c r="E49" s="248">
        <f>F49</f>
        <v>1332</v>
      </c>
      <c r="F49" s="136">
        <v>1332</v>
      </c>
      <c r="G49" s="137"/>
      <c r="H49" s="138"/>
    </row>
    <row r="50" spans="1:8" ht="12" outlineLevel="3" x14ac:dyDescent="0.2">
      <c r="A50" s="341"/>
      <c r="B50" s="219" t="s">
        <v>7</v>
      </c>
      <c r="C50" s="220" t="s">
        <v>106</v>
      </c>
      <c r="D50" s="135"/>
      <c r="E50" s="248"/>
      <c r="F50" s="134">
        <v>1</v>
      </c>
      <c r="G50" s="137"/>
      <c r="H50" s="168"/>
    </row>
    <row r="51" spans="1:8" customFormat="1" ht="12" outlineLevel="3" x14ac:dyDescent="0.2">
      <c r="A51" s="62" t="s">
        <v>28</v>
      </c>
      <c r="B51" s="265" t="s">
        <v>6</v>
      </c>
      <c r="C51" s="264"/>
      <c r="D51" s="39"/>
      <c r="E51" s="12"/>
      <c r="F51" s="26">
        <f>2863.8*F52/МскОбщ!D12</f>
        <v>634.38269936078802</v>
      </c>
      <c r="G51" s="12"/>
      <c r="H51" s="57"/>
    </row>
    <row r="52" spans="1:8" customFormat="1" ht="12" outlineLevel="3" x14ac:dyDescent="0.2">
      <c r="A52" s="62"/>
      <c r="B52" s="265" t="s">
        <v>7</v>
      </c>
      <c r="C52" s="264" t="s">
        <v>62</v>
      </c>
      <c r="D52" s="39"/>
      <c r="E52" s="12"/>
      <c r="F52" s="27">
        <f>F72</f>
        <v>3805.1</v>
      </c>
      <c r="G52" s="12"/>
      <c r="H52" s="57"/>
    </row>
    <row r="53" spans="1:8" ht="12" outlineLevel="3" x14ac:dyDescent="0.2">
      <c r="A53" s="341" t="s">
        <v>29</v>
      </c>
      <c r="B53" s="219" t="s">
        <v>6</v>
      </c>
      <c r="C53" s="220"/>
      <c r="D53" s="135"/>
      <c r="E53" s="248">
        <f>F53</f>
        <v>2759.72</v>
      </c>
      <c r="F53" s="136">
        <v>2759.72</v>
      </c>
      <c r="G53" s="137"/>
      <c r="H53" s="138"/>
    </row>
    <row r="54" spans="1:8" ht="12" outlineLevel="3" x14ac:dyDescent="0.2">
      <c r="A54" s="341"/>
      <c r="B54" s="219" t="s">
        <v>7</v>
      </c>
      <c r="C54" s="220" t="s">
        <v>106</v>
      </c>
      <c r="D54" s="135"/>
      <c r="E54" s="248"/>
      <c r="F54" s="166">
        <v>26</v>
      </c>
      <c r="G54" s="137"/>
      <c r="H54" s="167"/>
    </row>
    <row r="55" spans="1:8" ht="12" outlineLevel="3" x14ac:dyDescent="0.2">
      <c r="A55" s="341" t="s">
        <v>30</v>
      </c>
      <c r="B55" s="219" t="s">
        <v>6</v>
      </c>
      <c r="C55" s="220"/>
      <c r="D55" s="135"/>
      <c r="E55" s="248">
        <f>F55</f>
        <v>7699.76</v>
      </c>
      <c r="F55" s="136">
        <v>7699.76</v>
      </c>
      <c r="G55" s="137"/>
      <c r="H55" s="138"/>
    </row>
    <row r="56" spans="1:8" ht="12" outlineLevel="3" x14ac:dyDescent="0.2">
      <c r="A56" s="341"/>
      <c r="B56" s="219" t="s">
        <v>7</v>
      </c>
      <c r="C56" s="220" t="s">
        <v>106</v>
      </c>
      <c r="D56" s="135"/>
      <c r="E56" s="248"/>
      <c r="F56" s="166">
        <v>26</v>
      </c>
      <c r="G56" s="137"/>
      <c r="H56" s="167"/>
    </row>
    <row r="57" spans="1:8" s="106" customFormat="1" ht="15" outlineLevel="2" x14ac:dyDescent="0.25">
      <c r="A57" s="340" t="s">
        <v>31</v>
      </c>
      <c r="B57" s="249" t="s">
        <v>6</v>
      </c>
      <c r="C57" s="250"/>
      <c r="D57" s="251"/>
      <c r="E57" s="252">
        <f>E59</f>
        <v>21258.27</v>
      </c>
      <c r="F57" s="253">
        <v>21258.27</v>
      </c>
      <c r="G57" s="254"/>
      <c r="H57" s="255"/>
    </row>
    <row r="58" spans="1:8" ht="12" outlineLevel="2" x14ac:dyDescent="0.2">
      <c r="A58" s="340"/>
      <c r="B58" s="217" t="s">
        <v>7</v>
      </c>
      <c r="C58" s="218"/>
      <c r="D58" s="127"/>
      <c r="E58" s="247"/>
      <c r="F58" s="126"/>
      <c r="G58" s="129"/>
      <c r="H58" s="169"/>
    </row>
    <row r="59" spans="1:8" ht="12" outlineLevel="3" x14ac:dyDescent="0.2">
      <c r="A59" s="341" t="s">
        <v>32</v>
      </c>
      <c r="B59" s="219" t="s">
        <v>6</v>
      </c>
      <c r="C59" s="220"/>
      <c r="D59" s="135"/>
      <c r="E59" s="248">
        <f>F59</f>
        <v>21258.27</v>
      </c>
      <c r="F59" s="136">
        <v>21258.27</v>
      </c>
      <c r="G59" s="137"/>
      <c r="H59" s="138"/>
    </row>
    <row r="60" spans="1:8" ht="12" outlineLevel="3" x14ac:dyDescent="0.2">
      <c r="A60" s="341"/>
      <c r="B60" s="219" t="s">
        <v>7</v>
      </c>
      <c r="C60" s="220" t="s">
        <v>72</v>
      </c>
      <c r="D60" s="135"/>
      <c r="E60" s="248"/>
      <c r="F60" s="134"/>
      <c r="G60" s="137"/>
      <c r="H60" s="168"/>
    </row>
    <row r="61" spans="1:8" s="106" customFormat="1" ht="15" outlineLevel="2" x14ac:dyDescent="0.25">
      <c r="A61" s="340" t="s">
        <v>33</v>
      </c>
      <c r="B61" s="249" t="s">
        <v>6</v>
      </c>
      <c r="C61" s="250"/>
      <c r="D61" s="251"/>
      <c r="E61" s="252">
        <f>E63+E65+E67+E71+E69</f>
        <v>17262.59</v>
      </c>
      <c r="F61" s="252">
        <f>F63+F65+F67+F71+F69</f>
        <v>17262.59</v>
      </c>
      <c r="G61" s="254"/>
      <c r="H61" s="255"/>
    </row>
    <row r="62" spans="1:8" ht="12" outlineLevel="2" x14ac:dyDescent="0.2">
      <c r="A62" s="340"/>
      <c r="B62" s="217" t="s">
        <v>7</v>
      </c>
      <c r="C62" s="218"/>
      <c r="D62" s="127"/>
      <c r="E62" s="247"/>
      <c r="F62" s="128">
        <v>539.29999999999995</v>
      </c>
      <c r="G62" s="129"/>
      <c r="H62" s="130"/>
    </row>
    <row r="63" spans="1:8" ht="12" outlineLevel="3" x14ac:dyDescent="0.2">
      <c r="A63" s="341" t="s">
        <v>34</v>
      </c>
      <c r="B63" s="219" t="s">
        <v>6</v>
      </c>
      <c r="C63" s="220"/>
      <c r="D63" s="135"/>
      <c r="E63" s="248">
        <f>F63</f>
        <v>5937.76</v>
      </c>
      <c r="F63" s="136">
        <v>5937.76</v>
      </c>
      <c r="G63" s="137"/>
      <c r="H63" s="138"/>
    </row>
    <row r="64" spans="1:8" ht="12" outlineLevel="3" x14ac:dyDescent="0.2">
      <c r="A64" s="341"/>
      <c r="B64" s="219" t="s">
        <v>7</v>
      </c>
      <c r="C64" s="220" t="s">
        <v>108</v>
      </c>
      <c r="D64" s="135"/>
      <c r="E64" s="248"/>
      <c r="F64" s="166">
        <v>23</v>
      </c>
      <c r="G64" s="137"/>
      <c r="H64" s="167"/>
    </row>
    <row r="65" spans="1:8" ht="12" outlineLevel="3" x14ac:dyDescent="0.2">
      <c r="A65" s="341" t="s">
        <v>36</v>
      </c>
      <c r="B65" s="219" t="s">
        <v>6</v>
      </c>
      <c r="C65" s="220"/>
      <c r="D65" s="135"/>
      <c r="E65" s="248">
        <f>F65</f>
        <v>734.83</v>
      </c>
      <c r="F65" s="171">
        <v>734.83</v>
      </c>
      <c r="G65" s="137"/>
      <c r="H65" s="172"/>
    </row>
    <row r="66" spans="1:8" ht="12" outlineLevel="3" x14ac:dyDescent="0.2">
      <c r="A66" s="341"/>
      <c r="B66" s="219" t="s">
        <v>7</v>
      </c>
      <c r="C66" s="220" t="s">
        <v>62</v>
      </c>
      <c r="D66" s="135"/>
      <c r="E66" s="248">
        <f>F66</f>
        <v>510.3</v>
      </c>
      <c r="F66" s="166">
        <v>510.3</v>
      </c>
      <c r="G66" s="137"/>
      <c r="H66" s="167"/>
    </row>
    <row r="67" spans="1:8" ht="12" outlineLevel="3" x14ac:dyDescent="0.2">
      <c r="A67" s="341" t="s">
        <v>37</v>
      </c>
      <c r="B67" s="219" t="s">
        <v>6</v>
      </c>
      <c r="C67" s="220"/>
      <c r="D67" s="135"/>
      <c r="E67" s="248">
        <f>F67</f>
        <v>420</v>
      </c>
      <c r="F67" s="171">
        <v>420</v>
      </c>
      <c r="G67" s="137"/>
      <c r="H67" s="172"/>
    </row>
    <row r="68" spans="1:8" ht="12" outlineLevel="3" x14ac:dyDescent="0.2">
      <c r="A68" s="341"/>
      <c r="B68" s="219" t="s">
        <v>7</v>
      </c>
      <c r="C68" s="220" t="s">
        <v>83</v>
      </c>
      <c r="D68" s="135"/>
      <c r="E68" s="248"/>
      <c r="F68" s="166">
        <v>2</v>
      </c>
      <c r="G68" s="137"/>
      <c r="H68" s="167"/>
    </row>
    <row r="69" spans="1:8" ht="12" outlineLevel="3" x14ac:dyDescent="0.2">
      <c r="A69" s="341" t="s">
        <v>39</v>
      </c>
      <c r="B69" s="219" t="s">
        <v>6</v>
      </c>
      <c r="C69" s="220"/>
      <c r="D69" s="135"/>
      <c r="E69" s="248">
        <f>F69</f>
        <v>2400</v>
      </c>
      <c r="F69" s="136">
        <v>2400</v>
      </c>
      <c r="G69" s="137"/>
      <c r="H69" s="138"/>
    </row>
    <row r="70" spans="1:8" ht="12" outlineLevel="3" x14ac:dyDescent="0.2">
      <c r="A70" s="341"/>
      <c r="B70" s="219" t="s">
        <v>7</v>
      </c>
      <c r="C70" s="220" t="s">
        <v>109</v>
      </c>
      <c r="D70" s="135"/>
      <c r="E70" s="248"/>
      <c r="F70" s="166">
        <v>4</v>
      </c>
      <c r="G70" s="137"/>
      <c r="H70" s="167"/>
    </row>
    <row r="71" spans="1:8" ht="12" customHeight="1" outlineLevel="3" x14ac:dyDescent="0.2">
      <c r="A71" s="341" t="s">
        <v>40</v>
      </c>
      <c r="B71" s="132" t="s">
        <v>6</v>
      </c>
      <c r="C71" s="133"/>
      <c r="D71" s="134"/>
      <c r="E71" s="135">
        <f>F71</f>
        <v>7770</v>
      </c>
      <c r="F71" s="136">
        <v>7770</v>
      </c>
      <c r="G71" s="137"/>
      <c r="H71" s="138"/>
    </row>
    <row r="72" spans="1:8" ht="12" customHeight="1" outlineLevel="3" x14ac:dyDescent="0.2">
      <c r="A72" s="341"/>
      <c r="B72" s="132" t="s">
        <v>7</v>
      </c>
      <c r="C72" s="133" t="s">
        <v>62</v>
      </c>
      <c r="D72" s="134"/>
      <c r="E72" s="135"/>
      <c r="F72" s="263">
        <f>'[1]Смета Расходов'!$J$7</f>
        <v>3805.1</v>
      </c>
      <c r="G72" s="137"/>
      <c r="H72" s="168"/>
    </row>
    <row r="73" spans="1:8" s="106" customFormat="1" ht="15" outlineLevel="2" x14ac:dyDescent="0.25">
      <c r="A73" s="340" t="s">
        <v>41</v>
      </c>
      <c r="B73" s="249" t="s">
        <v>6</v>
      </c>
      <c r="C73" s="250"/>
      <c r="D73" s="251"/>
      <c r="E73" s="252">
        <f>E75+E77</f>
        <v>9915.43</v>
      </c>
      <c r="F73" s="253">
        <v>9915.43</v>
      </c>
      <c r="G73" s="254"/>
      <c r="H73" s="255"/>
    </row>
    <row r="74" spans="1:8" ht="12" outlineLevel="2" x14ac:dyDescent="0.2">
      <c r="A74" s="340"/>
      <c r="B74" s="217" t="s">
        <v>7</v>
      </c>
      <c r="C74" s="218"/>
      <c r="D74" s="127"/>
      <c r="E74" s="247"/>
      <c r="F74" s="128">
        <v>16</v>
      </c>
      <c r="G74" s="129"/>
      <c r="H74" s="130"/>
    </row>
    <row r="75" spans="1:8" ht="12" outlineLevel="3" x14ac:dyDescent="0.2">
      <c r="A75" s="341" t="s">
        <v>42</v>
      </c>
      <c r="B75" s="219" t="s">
        <v>6</v>
      </c>
      <c r="C75" s="220"/>
      <c r="D75" s="135"/>
      <c r="E75" s="248">
        <f>F75</f>
        <v>5936.68</v>
      </c>
      <c r="F75" s="136">
        <v>5936.68</v>
      </c>
      <c r="G75" s="137"/>
      <c r="H75" s="138"/>
    </row>
    <row r="76" spans="1:8" ht="12" outlineLevel="3" x14ac:dyDescent="0.2">
      <c r="A76" s="341"/>
      <c r="B76" s="219" t="s">
        <v>7</v>
      </c>
      <c r="C76" s="220" t="s">
        <v>83</v>
      </c>
      <c r="D76" s="135"/>
      <c r="E76" s="248"/>
      <c r="F76" s="166">
        <v>14</v>
      </c>
      <c r="G76" s="137"/>
      <c r="H76" s="167"/>
    </row>
    <row r="77" spans="1:8" ht="12" outlineLevel="3" x14ac:dyDescent="0.2">
      <c r="A77" s="341" t="s">
        <v>44</v>
      </c>
      <c r="B77" s="219" t="s">
        <v>6</v>
      </c>
      <c r="C77" s="220"/>
      <c r="D77" s="135"/>
      <c r="E77" s="248">
        <f>F77</f>
        <v>3978.75</v>
      </c>
      <c r="F77" s="136">
        <v>3978.75</v>
      </c>
      <c r="G77" s="137"/>
      <c r="H77" s="138"/>
    </row>
    <row r="78" spans="1:8" ht="12" outlineLevel="3" x14ac:dyDescent="0.2">
      <c r="A78" s="341"/>
      <c r="B78" s="219" t="s">
        <v>7</v>
      </c>
      <c r="C78" s="220" t="s">
        <v>83</v>
      </c>
      <c r="D78" s="135"/>
      <c r="E78" s="248"/>
      <c r="F78" s="166">
        <v>2</v>
      </c>
      <c r="G78" s="137"/>
      <c r="H78" s="167"/>
    </row>
    <row r="79" spans="1:8" s="106" customFormat="1" ht="15" outlineLevel="2" x14ac:dyDescent="0.25">
      <c r="A79" s="340" t="s">
        <v>45</v>
      </c>
      <c r="B79" s="249" t="s">
        <v>6</v>
      </c>
      <c r="C79" s="250"/>
      <c r="D79" s="251"/>
      <c r="E79" s="252">
        <f>E81+E85+E87</f>
        <v>413.48</v>
      </c>
      <c r="F79" s="253">
        <f>F81+F83+F85+F87</f>
        <v>9386.7899999999991</v>
      </c>
      <c r="G79" s="254"/>
      <c r="H79" s="255"/>
    </row>
    <row r="80" spans="1:8" ht="12" outlineLevel="2" x14ac:dyDescent="0.2">
      <c r="A80" s="340"/>
      <c r="B80" s="217" t="s">
        <v>7</v>
      </c>
      <c r="C80" s="218"/>
      <c r="D80" s="127"/>
      <c r="E80" s="247"/>
      <c r="F80" s="158">
        <v>11415.3</v>
      </c>
      <c r="G80" s="129"/>
      <c r="H80" s="159"/>
    </row>
    <row r="81" spans="1:8" ht="12" outlineLevel="3" x14ac:dyDescent="0.2">
      <c r="A81" s="341" t="s">
        <v>46</v>
      </c>
      <c r="B81" s="219" t="s">
        <v>6</v>
      </c>
      <c r="C81" s="220"/>
      <c r="D81" s="135"/>
      <c r="E81" s="248"/>
      <c r="F81" s="136">
        <v>5479.34</v>
      </c>
      <c r="G81" s="137"/>
      <c r="H81" s="138"/>
    </row>
    <row r="82" spans="1:8" ht="12" outlineLevel="3" x14ac:dyDescent="0.2">
      <c r="A82" s="341"/>
      <c r="B82" s="219" t="s">
        <v>7</v>
      </c>
      <c r="C82" s="220" t="s">
        <v>62</v>
      </c>
      <c r="D82" s="135"/>
      <c r="E82" s="248"/>
      <c r="F82" s="161">
        <v>7610.2</v>
      </c>
      <c r="G82" s="137"/>
      <c r="H82" s="162"/>
    </row>
    <row r="83" spans="1:8" ht="12" outlineLevel="3" x14ac:dyDescent="0.2">
      <c r="A83" s="342" t="s">
        <v>47</v>
      </c>
      <c r="B83" s="219" t="s">
        <v>6</v>
      </c>
      <c r="C83" s="220"/>
      <c r="D83" s="134"/>
      <c r="E83" s="135"/>
      <c r="F83" s="161">
        <v>88.61</v>
      </c>
      <c r="G83" s="137"/>
      <c r="H83" s="162"/>
    </row>
    <row r="84" spans="1:8" ht="12" outlineLevel="3" x14ac:dyDescent="0.2">
      <c r="A84" s="348"/>
      <c r="B84" s="219" t="s">
        <v>7</v>
      </c>
      <c r="C84" s="220" t="s">
        <v>96</v>
      </c>
      <c r="D84" s="134"/>
      <c r="E84" s="135"/>
      <c r="F84" s="161">
        <v>1</v>
      </c>
      <c r="G84" s="137"/>
      <c r="H84" s="162"/>
    </row>
    <row r="85" spans="1:8" ht="12" outlineLevel="3" x14ac:dyDescent="0.2">
      <c r="A85" s="341" t="s">
        <v>48</v>
      </c>
      <c r="B85" s="219" t="s">
        <v>6</v>
      </c>
      <c r="C85" s="220"/>
      <c r="D85" s="135"/>
      <c r="E85" s="248"/>
      <c r="F85" s="136">
        <v>2208.35</v>
      </c>
      <c r="G85" s="137"/>
      <c r="H85" s="138"/>
    </row>
    <row r="86" spans="1:8" ht="12" outlineLevel="3" x14ac:dyDescent="0.2">
      <c r="A86" s="341"/>
      <c r="B86" s="219" t="s">
        <v>7</v>
      </c>
      <c r="C86" s="220"/>
      <c r="D86" s="135"/>
      <c r="E86" s="248"/>
      <c r="F86" s="161"/>
      <c r="G86" s="137"/>
      <c r="H86" s="162"/>
    </row>
    <row r="87" spans="1:8" ht="12" outlineLevel="3" x14ac:dyDescent="0.2">
      <c r="A87" s="341" t="s">
        <v>49</v>
      </c>
      <c r="B87" s="219" t="s">
        <v>6</v>
      </c>
      <c r="C87" s="220"/>
      <c r="D87" s="135"/>
      <c r="E87" s="248">
        <v>413.48</v>
      </c>
      <c r="F87" s="171">
        <v>1610.49</v>
      </c>
      <c r="G87" s="137"/>
      <c r="H87" s="172"/>
    </row>
    <row r="88" spans="1:8" ht="12" outlineLevel="3" x14ac:dyDescent="0.2">
      <c r="A88" s="341"/>
      <c r="B88" s="219" t="s">
        <v>7</v>
      </c>
      <c r="C88" s="220"/>
      <c r="D88" s="135"/>
      <c r="E88" s="248"/>
      <c r="F88" s="134"/>
      <c r="G88" s="137"/>
      <c r="H88" s="168"/>
    </row>
    <row r="89" spans="1:8" s="106" customFormat="1" ht="15" outlineLevel="2" x14ac:dyDescent="0.25">
      <c r="A89" s="340" t="s">
        <v>50</v>
      </c>
      <c r="B89" s="249" t="s">
        <v>6</v>
      </c>
      <c r="C89" s="250"/>
      <c r="D89" s="251"/>
      <c r="E89" s="252">
        <f>E91+E93</f>
        <v>3357.71</v>
      </c>
      <c r="F89" s="253">
        <v>3357.71</v>
      </c>
      <c r="G89" s="254"/>
      <c r="H89" s="255"/>
    </row>
    <row r="90" spans="1:8" ht="12" outlineLevel="2" x14ac:dyDescent="0.2">
      <c r="A90" s="340"/>
      <c r="B90" s="217" t="s">
        <v>7</v>
      </c>
      <c r="C90" s="218"/>
      <c r="D90" s="127"/>
      <c r="E90" s="247"/>
      <c r="F90" s="158">
        <v>15224.9</v>
      </c>
      <c r="G90" s="129"/>
      <c r="H90" s="159"/>
    </row>
    <row r="91" spans="1:8" ht="12" outlineLevel="3" x14ac:dyDescent="0.2">
      <c r="A91" s="341" t="s">
        <v>51</v>
      </c>
      <c r="B91" s="219" t="s">
        <v>6</v>
      </c>
      <c r="C91" s="220"/>
      <c r="D91" s="135"/>
      <c r="E91" s="248">
        <f>F91</f>
        <v>1904.79</v>
      </c>
      <c r="F91" s="136">
        <v>1904.79</v>
      </c>
      <c r="G91" s="137"/>
      <c r="H91" s="138"/>
    </row>
    <row r="92" spans="1:8" ht="12" outlineLevel="3" x14ac:dyDescent="0.2">
      <c r="A92" s="341"/>
      <c r="B92" s="219" t="s">
        <v>7</v>
      </c>
      <c r="C92" s="220"/>
      <c r="D92" s="135"/>
      <c r="E92" s="248"/>
      <c r="F92" s="161"/>
      <c r="G92" s="137"/>
      <c r="H92" s="162"/>
    </row>
    <row r="93" spans="1:8" ht="12" outlineLevel="3" x14ac:dyDescent="0.2">
      <c r="A93" s="341" t="s">
        <v>52</v>
      </c>
      <c r="B93" s="219" t="s">
        <v>6</v>
      </c>
      <c r="C93" s="220"/>
      <c r="D93" s="135"/>
      <c r="E93" s="248">
        <f>F93</f>
        <v>1452.92</v>
      </c>
      <c r="F93" s="136">
        <v>1452.92</v>
      </c>
      <c r="G93" s="137"/>
      <c r="H93" s="138"/>
    </row>
    <row r="94" spans="1:8" ht="12.75" outlineLevel="3" thickBot="1" x14ac:dyDescent="0.25">
      <c r="A94" s="345"/>
      <c r="B94" s="223" t="s">
        <v>7</v>
      </c>
      <c r="C94" s="224"/>
      <c r="D94" s="176"/>
      <c r="E94" s="258"/>
      <c r="F94" s="177"/>
      <c r="G94" s="178"/>
      <c r="H94" s="179"/>
    </row>
    <row r="96" spans="1:8" s="207" customFormat="1" ht="18" x14ac:dyDescent="0.25">
      <c r="A96" s="205" t="s">
        <v>89</v>
      </c>
      <c r="B96" s="205"/>
      <c r="C96" s="205"/>
      <c r="D96" s="205"/>
      <c r="E96" s="206"/>
      <c r="F96" s="205" t="s">
        <v>90</v>
      </c>
      <c r="G96" s="205"/>
      <c r="H96" s="205"/>
    </row>
  </sheetData>
  <mergeCells count="50">
    <mergeCell ref="A91:A92"/>
    <mergeCell ref="A93:A94"/>
    <mergeCell ref="A77:A78"/>
    <mergeCell ref="A79:A80"/>
    <mergeCell ref="A81:A82"/>
    <mergeCell ref="A85:A86"/>
    <mergeCell ref="A87:A88"/>
    <mergeCell ref="A89:A90"/>
    <mergeCell ref="A83:A84"/>
    <mergeCell ref="A75:A76"/>
    <mergeCell ref="A49:A50"/>
    <mergeCell ref="A53:A54"/>
    <mergeCell ref="A55:A56"/>
    <mergeCell ref="A57:A58"/>
    <mergeCell ref="A59:A60"/>
    <mergeCell ref="A61:A62"/>
    <mergeCell ref="A69:A70"/>
    <mergeCell ref="A63:A64"/>
    <mergeCell ref="A65:A66"/>
    <mergeCell ref="A67:A68"/>
    <mergeCell ref="A71:A72"/>
    <mergeCell ref="A73:A74"/>
    <mergeCell ref="A47:A48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23:A24"/>
    <mergeCell ref="A5:H5"/>
    <mergeCell ref="A6:H6"/>
    <mergeCell ref="B8:B11"/>
    <mergeCell ref="C8:C11"/>
    <mergeCell ref="D8:D11"/>
    <mergeCell ref="E8:E11"/>
    <mergeCell ref="F8:F11"/>
    <mergeCell ref="G8:H8"/>
    <mergeCell ref="G9:G11"/>
    <mergeCell ref="H9:H11"/>
    <mergeCell ref="A13:A14"/>
    <mergeCell ref="A15:A16"/>
    <mergeCell ref="A17:A18"/>
    <mergeCell ref="A19:A20"/>
    <mergeCell ref="A21:A22"/>
  </mergeCells>
  <printOptions horizontalCentered="1"/>
  <pageMargins left="0.15748031496062992" right="0.15748031496062992" top="0.39370078740157483" bottom="0.19685039370078741" header="0.51181102362204722" footer="0.511811023622047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МскОбщ</vt:lpstr>
      <vt:lpstr>Мск14</vt:lpstr>
      <vt:lpstr>Мск14к2</vt:lpstr>
      <vt:lpstr>Мск14к3</vt:lpstr>
      <vt:lpstr>МскОбщ!Заголовки_для_печати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Мауринов</dc:creator>
  <cp:lastModifiedBy>Мауринов</cp:lastModifiedBy>
  <cp:lastPrinted>2016-04-19T08:36:40Z</cp:lastPrinted>
  <dcterms:created xsi:type="dcterms:W3CDTF">2016-03-21T06:22:55Z</dcterms:created>
  <dcterms:modified xsi:type="dcterms:W3CDTF">2016-04-19T08:36:46Z</dcterms:modified>
</cp:coreProperties>
</file>